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Rekonstrukce stok..." sheetId="2" r:id="rId2"/>
    <sheet name="SO 02 - Rekonstrukce kana..." sheetId="3" r:id="rId3"/>
    <sheet name="SO 03 - Napojení dešťovýc..." sheetId="4" r:id="rId4"/>
    <sheet name="SO 04 - Rekonstrukce příp..." sheetId="5" r:id="rId5"/>
    <sheet name="SO 05 - Komunikace" sheetId="6" r:id="rId6"/>
    <sheet name="SO 06 - Vedlejší rozpočto..." sheetId="7" r:id="rId7"/>
    <sheet name="Pokyny pro vyplnění" sheetId="8" r:id="rId8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'SO 01 - Rekonstrukce stok...'!$C$85:$K$383</definedName>
    <definedName name="_xlnm.Print_Area" localSheetId="1">'SO 01 - Rekonstrukce stok...'!$C$4:$J$36,'SO 01 - Rekonstrukce stok...'!$C$42:$J$67,'SO 01 - Rekonstrukce stok...'!$C$73:$K$383</definedName>
    <definedName name="_xlnm.Print_Titles" localSheetId="1">'SO 01 - Rekonstrukce stok...'!$85:$85</definedName>
    <definedName name="_xlnm._FilterDatabase" localSheetId="2" hidden="1">'SO 02 - Rekonstrukce kana...'!$C$84:$K$302</definedName>
    <definedName name="_xlnm.Print_Area" localSheetId="2">'SO 02 - Rekonstrukce kana...'!$C$4:$J$36,'SO 02 - Rekonstrukce kana...'!$C$42:$J$66,'SO 02 - Rekonstrukce kana...'!$C$72:$K$302</definedName>
    <definedName name="_xlnm.Print_Titles" localSheetId="2">'SO 02 - Rekonstrukce kana...'!$84:$84</definedName>
    <definedName name="_xlnm._FilterDatabase" localSheetId="3" hidden="1">'SO 03 - Napojení dešťovýc...'!$C$86:$K$230</definedName>
    <definedName name="_xlnm.Print_Area" localSheetId="3">'SO 03 - Napojení dešťovýc...'!$C$4:$J$36,'SO 03 - Napojení dešťovýc...'!$C$42:$J$68,'SO 03 - Napojení dešťovýc...'!$C$74:$K$230</definedName>
    <definedName name="_xlnm.Print_Titles" localSheetId="3">'SO 03 - Napojení dešťovýc...'!$86:$86</definedName>
    <definedName name="_xlnm._FilterDatabase" localSheetId="4" hidden="1">'SO 04 - Rekonstrukce příp...'!$C$84:$K$233</definedName>
    <definedName name="_xlnm.Print_Area" localSheetId="4">'SO 04 - Rekonstrukce příp...'!$C$4:$J$36,'SO 04 - Rekonstrukce příp...'!$C$42:$J$66,'SO 04 - Rekonstrukce příp...'!$C$72:$K$233</definedName>
    <definedName name="_xlnm.Print_Titles" localSheetId="4">'SO 04 - Rekonstrukce příp...'!$84:$84</definedName>
    <definedName name="_xlnm._FilterDatabase" localSheetId="5" hidden="1">'SO 05 - Komunikace'!$C$83:$K$326</definedName>
    <definedName name="_xlnm.Print_Area" localSheetId="5">'SO 05 - Komunikace'!$C$4:$J$36,'SO 05 - Komunikace'!$C$42:$J$65,'SO 05 - Komunikace'!$C$71:$K$326</definedName>
    <definedName name="_xlnm.Print_Titles" localSheetId="5">'SO 05 - Komunikace'!$83:$83</definedName>
    <definedName name="_xlnm._FilterDatabase" localSheetId="6" hidden="1">'SO 06 - Vedlejší rozpočto...'!$C$79:$K$108</definedName>
    <definedName name="_xlnm.Print_Area" localSheetId="6">'SO 06 - Vedlejší rozpočto...'!$C$4:$J$36,'SO 06 - Vedlejší rozpočto...'!$C$42:$J$61,'SO 06 - Vedlejší rozpočto...'!$C$67:$K$108</definedName>
    <definedName name="_xlnm.Print_Titles" localSheetId="6">'SO 06 - Vedlejší rozpočto...'!$79:$79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7" r="BI107"/>
  <c r="BH107"/>
  <c r="BG107"/>
  <c r="BF107"/>
  <c r="T107"/>
  <c r="R107"/>
  <c r="P107"/>
  <c r="BK107"/>
  <c r="J107"/>
  <c r="BE107"/>
  <c r="BI105"/>
  <c r="BH105"/>
  <c r="BG105"/>
  <c r="BF105"/>
  <c r="T105"/>
  <c r="T104"/>
  <c r="R105"/>
  <c r="R104"/>
  <c r="P105"/>
  <c r="P104"/>
  <c r="BK105"/>
  <c r="BK104"/>
  <c r="J104"/>
  <c r="J105"/>
  <c r="BE105"/>
  <c r="J60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T91"/>
  <c r="R92"/>
  <c r="R91"/>
  <c r="P92"/>
  <c r="P91"/>
  <c r="BK92"/>
  <c r="BK91"/>
  <c r="J91"/>
  <c r="J92"/>
  <c r="BE92"/>
  <c r="J59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4"/>
  <c i="1" r="BD57"/>
  <c i="7" r="BH83"/>
  <c r="F33"/>
  <c i="1" r="BC57"/>
  <c i="7" r="BG83"/>
  <c r="F32"/>
  <c i="1" r="BB57"/>
  <c i="7" r="BF83"/>
  <c r="J31"/>
  <c i="1" r="AW57"/>
  <c i="7" r="F31"/>
  <c i="1" r="BA57"/>
  <c i="7" r="T83"/>
  <c r="T82"/>
  <c r="T81"/>
  <c r="T80"/>
  <c r="R83"/>
  <c r="R82"/>
  <c r="R81"/>
  <c r="R80"/>
  <c r="P83"/>
  <c r="P82"/>
  <c r="P81"/>
  <c r="P80"/>
  <c i="1" r="AU57"/>
  <c i="7" r="BK83"/>
  <c r="BK82"/>
  <c r="J82"/>
  <c r="BK81"/>
  <c r="J81"/>
  <c r="BK80"/>
  <c r="J80"/>
  <c r="J56"/>
  <c r="J27"/>
  <c i="1" r="AG57"/>
  <c i="7" r="J83"/>
  <c r="BE83"/>
  <c r="J30"/>
  <c i="1" r="AV57"/>
  <c i="7" r="F30"/>
  <c i="1" r="AZ57"/>
  <c i="7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6"/>
  <c r="AX56"/>
  <c i="6" r="BI324"/>
  <c r="BH324"/>
  <c r="BG324"/>
  <c r="BF324"/>
  <c r="T324"/>
  <c r="R324"/>
  <c r="P324"/>
  <c r="BK324"/>
  <c r="J324"/>
  <c r="BE324"/>
  <c r="BI320"/>
  <c r="BH320"/>
  <c r="BG320"/>
  <c r="BF320"/>
  <c r="T320"/>
  <c r="T319"/>
  <c r="T318"/>
  <c r="R320"/>
  <c r="R319"/>
  <c r="R318"/>
  <c r="P320"/>
  <c r="P319"/>
  <c r="P318"/>
  <c r="BK320"/>
  <c r="BK319"/>
  <c r="J319"/>
  <c r="BK318"/>
  <c r="J318"/>
  <c r="J320"/>
  <c r="BE320"/>
  <c r="J64"/>
  <c r="J63"/>
  <c r="BI317"/>
  <c r="BH317"/>
  <c r="BG317"/>
  <c r="BF317"/>
  <c r="T317"/>
  <c r="R317"/>
  <c r="P317"/>
  <c r="BK317"/>
  <c r="J317"/>
  <c r="BE317"/>
  <c r="BI316"/>
  <c r="BH316"/>
  <c r="BG316"/>
  <c r="BF316"/>
  <c r="T316"/>
  <c r="T315"/>
  <c r="R316"/>
  <c r="R315"/>
  <c r="P316"/>
  <c r="P315"/>
  <c r="BK316"/>
  <c r="BK315"/>
  <c r="J315"/>
  <c r="J316"/>
  <c r="BE316"/>
  <c r="J62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5"/>
  <c r="BH305"/>
  <c r="BG305"/>
  <c r="BF305"/>
  <c r="T305"/>
  <c r="T304"/>
  <c r="R305"/>
  <c r="R304"/>
  <c r="P305"/>
  <c r="P304"/>
  <c r="BK305"/>
  <c r="BK304"/>
  <c r="J304"/>
  <c r="J305"/>
  <c r="BE305"/>
  <c r="J61"/>
  <c r="BI296"/>
  <c r="BH296"/>
  <c r="BG296"/>
  <c r="BF296"/>
  <c r="T296"/>
  <c r="R296"/>
  <c r="P296"/>
  <c r="BK296"/>
  <c r="J296"/>
  <c r="BE296"/>
  <c r="BI279"/>
  <c r="BH279"/>
  <c r="BG279"/>
  <c r="BF279"/>
  <c r="T279"/>
  <c r="R279"/>
  <c r="P279"/>
  <c r="BK279"/>
  <c r="J279"/>
  <c r="BE279"/>
  <c r="BI273"/>
  <c r="BH273"/>
  <c r="BG273"/>
  <c r="BF273"/>
  <c r="T273"/>
  <c r="R273"/>
  <c r="P273"/>
  <c r="BK273"/>
  <c r="J273"/>
  <c r="BE27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47"/>
  <c r="BH247"/>
  <c r="BG247"/>
  <c r="BF247"/>
  <c r="T247"/>
  <c r="T246"/>
  <c r="R247"/>
  <c r="R246"/>
  <c r="P247"/>
  <c r="P246"/>
  <c r="BK247"/>
  <c r="BK246"/>
  <c r="J246"/>
  <c r="J247"/>
  <c r="BE247"/>
  <c r="J60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5"/>
  <c r="BH235"/>
  <c r="BG235"/>
  <c r="BF235"/>
  <c r="T235"/>
  <c r="R235"/>
  <c r="P235"/>
  <c r="BK235"/>
  <c r="J235"/>
  <c r="BE235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88"/>
  <c r="BH188"/>
  <c r="BG188"/>
  <c r="BF188"/>
  <c r="T188"/>
  <c r="R188"/>
  <c r="P188"/>
  <c r="BK188"/>
  <c r="J188"/>
  <c r="BE188"/>
  <c r="BI176"/>
  <c r="BH176"/>
  <c r="BG176"/>
  <c r="BF176"/>
  <c r="T176"/>
  <c r="R176"/>
  <c r="P176"/>
  <c r="BK176"/>
  <c r="J176"/>
  <c r="BE176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7"/>
  <c r="BH147"/>
  <c r="BG147"/>
  <c r="BF147"/>
  <c r="T147"/>
  <c r="T146"/>
  <c r="R147"/>
  <c r="R146"/>
  <c r="P147"/>
  <c r="P146"/>
  <c r="BK147"/>
  <c r="BK146"/>
  <c r="J146"/>
  <c r="J147"/>
  <c r="BE147"/>
  <c r="J59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0"/>
  <c r="BH130"/>
  <c r="BG130"/>
  <c r="BF130"/>
  <c r="T130"/>
  <c r="R130"/>
  <c r="P130"/>
  <c r="BK130"/>
  <c r="J130"/>
  <c r="BE130"/>
  <c r="BI112"/>
  <c r="BH112"/>
  <c r="BG112"/>
  <c r="BF112"/>
  <c r="T112"/>
  <c r="R112"/>
  <c r="P112"/>
  <c r="BK112"/>
  <c r="J112"/>
  <c r="BE112"/>
  <c r="BI105"/>
  <c r="BH105"/>
  <c r="BG105"/>
  <c r="BF105"/>
  <c r="T105"/>
  <c r="R105"/>
  <c r="P105"/>
  <c r="BK105"/>
  <c r="J105"/>
  <c r="BE105"/>
  <c r="BI87"/>
  <c r="F34"/>
  <c i="1" r="BD56"/>
  <c i="6" r="BH87"/>
  <c r="F33"/>
  <c i="1" r="BC56"/>
  <c i="6" r="BG87"/>
  <c r="F32"/>
  <c i="1" r="BB56"/>
  <c i="6" r="BF87"/>
  <c r="J31"/>
  <c i="1" r="AW56"/>
  <c i="6" r="F31"/>
  <c i="1" r="BA56"/>
  <c i="6" r="T87"/>
  <c r="T86"/>
  <c r="T85"/>
  <c r="T84"/>
  <c r="R87"/>
  <c r="R86"/>
  <c r="R85"/>
  <c r="R84"/>
  <c r="P87"/>
  <c r="P86"/>
  <c r="P85"/>
  <c r="P84"/>
  <c i="1" r="AU56"/>
  <c i="6" r="BK87"/>
  <c r="BK86"/>
  <c r="J86"/>
  <c r="BK85"/>
  <c r="J85"/>
  <c r="BK84"/>
  <c r="J84"/>
  <c r="J56"/>
  <c r="J27"/>
  <c i="1" r="AG56"/>
  <c i="6" r="J87"/>
  <c r="BE87"/>
  <c r="J30"/>
  <c i="1" r="AV56"/>
  <c i="6" r="F30"/>
  <c i="1" r="AZ56"/>
  <c i="6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5"/>
  <c r="AX55"/>
  <c i="5" r="BI233"/>
  <c r="BH233"/>
  <c r="BG233"/>
  <c r="BF233"/>
  <c r="T233"/>
  <c r="T232"/>
  <c r="R233"/>
  <c r="R232"/>
  <c r="P233"/>
  <c r="P232"/>
  <c r="BK233"/>
  <c r="BK232"/>
  <c r="J232"/>
  <c r="J233"/>
  <c r="BE233"/>
  <c r="J65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T221"/>
  <c r="R222"/>
  <c r="R221"/>
  <c r="P222"/>
  <c r="P221"/>
  <c r="BK222"/>
  <c r="BK221"/>
  <c r="J221"/>
  <c r="J222"/>
  <c r="BE222"/>
  <c r="J64"/>
  <c r="BI219"/>
  <c r="BH219"/>
  <c r="BG219"/>
  <c r="BF219"/>
  <c r="T219"/>
  <c r="T218"/>
  <c r="R219"/>
  <c r="R218"/>
  <c r="P219"/>
  <c r="P218"/>
  <c r="BK219"/>
  <c r="BK218"/>
  <c r="J218"/>
  <c r="J219"/>
  <c r="BE219"/>
  <c r="J63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T180"/>
  <c r="R181"/>
  <c r="R180"/>
  <c r="P181"/>
  <c r="P180"/>
  <c r="BK181"/>
  <c r="BK180"/>
  <c r="J180"/>
  <c r="J181"/>
  <c r="BE181"/>
  <c r="J62"/>
  <c r="BI177"/>
  <c r="BH177"/>
  <c r="BG177"/>
  <c r="BF177"/>
  <c r="T177"/>
  <c r="T176"/>
  <c r="R177"/>
  <c r="R176"/>
  <c r="P177"/>
  <c r="P176"/>
  <c r="BK177"/>
  <c r="BK176"/>
  <c r="J176"/>
  <c r="J177"/>
  <c r="BE177"/>
  <c r="J61"/>
  <c r="BI174"/>
  <c r="BH174"/>
  <c r="BG174"/>
  <c r="BF174"/>
  <c r="T174"/>
  <c r="T173"/>
  <c r="R174"/>
  <c r="R173"/>
  <c r="P174"/>
  <c r="P173"/>
  <c r="BK174"/>
  <c r="BK173"/>
  <c r="J173"/>
  <c r="J174"/>
  <c r="BE174"/>
  <c r="J60"/>
  <c r="BI171"/>
  <c r="BH171"/>
  <c r="BG171"/>
  <c r="BF171"/>
  <c r="T171"/>
  <c r="R171"/>
  <c r="P171"/>
  <c r="BK171"/>
  <c r="J171"/>
  <c r="BE171"/>
  <c r="BI163"/>
  <c r="BH163"/>
  <c r="BG163"/>
  <c r="BF163"/>
  <c r="T163"/>
  <c r="T162"/>
  <c r="R163"/>
  <c r="R162"/>
  <c r="P163"/>
  <c r="P162"/>
  <c r="BK163"/>
  <c r="BK162"/>
  <c r="J162"/>
  <c r="J163"/>
  <c r="BE163"/>
  <c r="J59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08"/>
  <c r="BH108"/>
  <c r="BG108"/>
  <c r="BF108"/>
  <c r="T108"/>
  <c r="R108"/>
  <c r="P108"/>
  <c r="BK108"/>
  <c r="J108"/>
  <c r="BE108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4"/>
  <c i="1" r="BD55"/>
  <c i="5" r="BH88"/>
  <c r="F33"/>
  <c i="1" r="BC55"/>
  <c i="5" r="BG88"/>
  <c r="F32"/>
  <c i="1" r="BB55"/>
  <c i="5" r="BF88"/>
  <c r="J31"/>
  <c i="1" r="AW55"/>
  <c i="5" r="F31"/>
  <c i="1" r="BA55"/>
  <c i="5" r="T88"/>
  <c r="T87"/>
  <c r="T86"/>
  <c r="T85"/>
  <c r="R88"/>
  <c r="R87"/>
  <c r="R86"/>
  <c r="R85"/>
  <c r="P88"/>
  <c r="P87"/>
  <c r="P86"/>
  <c r="P85"/>
  <c i="1" r="AU55"/>
  <c i="5" r="BK88"/>
  <c r="BK87"/>
  <c r="J87"/>
  <c r="BK86"/>
  <c r="J86"/>
  <c r="BK85"/>
  <c r="J85"/>
  <c r="J56"/>
  <c r="J27"/>
  <c i="1" r="AG55"/>
  <c i="5" r="J88"/>
  <c r="BE88"/>
  <c r="J30"/>
  <c i="1" r="AV55"/>
  <c i="5" r="F30"/>
  <c i="1" r="AZ55"/>
  <c i="5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54"/>
  <c r="AX54"/>
  <c i="4" r="BI229"/>
  <c r="BH229"/>
  <c r="BG229"/>
  <c r="BF229"/>
  <c r="T229"/>
  <c r="T228"/>
  <c r="T227"/>
  <c r="R229"/>
  <c r="R228"/>
  <c r="R227"/>
  <c r="P229"/>
  <c r="P228"/>
  <c r="P227"/>
  <c r="BK229"/>
  <c r="BK228"/>
  <c r="J228"/>
  <c r="BK227"/>
  <c r="J227"/>
  <c r="J229"/>
  <c r="BE229"/>
  <c r="J67"/>
  <c r="J66"/>
  <c r="BI226"/>
  <c r="BH226"/>
  <c r="BG226"/>
  <c r="BF226"/>
  <c r="T226"/>
  <c r="T225"/>
  <c r="R226"/>
  <c r="R225"/>
  <c r="P226"/>
  <c r="P225"/>
  <c r="BK226"/>
  <c r="BK225"/>
  <c r="J225"/>
  <c r="J226"/>
  <c r="BE226"/>
  <c r="J6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3"/>
  <c r="BH213"/>
  <c r="BG213"/>
  <c r="BF213"/>
  <c r="T213"/>
  <c r="R213"/>
  <c r="P213"/>
  <c r="BK213"/>
  <c r="J213"/>
  <c r="BE213"/>
  <c r="BI212"/>
  <c r="BH212"/>
  <c r="BG212"/>
  <c r="BF212"/>
  <c r="T212"/>
  <c r="T211"/>
  <c r="R212"/>
  <c r="R211"/>
  <c r="P212"/>
  <c r="P211"/>
  <c r="BK212"/>
  <c r="BK211"/>
  <c r="J211"/>
  <c r="J212"/>
  <c r="BE212"/>
  <c r="J64"/>
  <c r="BI208"/>
  <c r="BH208"/>
  <c r="BG208"/>
  <c r="BF208"/>
  <c r="T208"/>
  <c r="T207"/>
  <c r="R208"/>
  <c r="R207"/>
  <c r="P208"/>
  <c r="P207"/>
  <c r="BK208"/>
  <c r="BK207"/>
  <c r="J207"/>
  <c r="J208"/>
  <c r="BE208"/>
  <c r="J63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80"/>
  <c r="BH180"/>
  <c r="BG180"/>
  <c r="BF180"/>
  <c r="T180"/>
  <c r="T179"/>
  <c r="R180"/>
  <c r="R179"/>
  <c r="P180"/>
  <c r="P179"/>
  <c r="BK180"/>
  <c r="BK179"/>
  <c r="J179"/>
  <c r="J180"/>
  <c r="BE180"/>
  <c r="J62"/>
  <c r="BI176"/>
  <c r="BH176"/>
  <c r="BG176"/>
  <c r="BF176"/>
  <c r="T176"/>
  <c r="R176"/>
  <c r="P176"/>
  <c r="BK176"/>
  <c r="J176"/>
  <c r="BE176"/>
  <c r="BI173"/>
  <c r="BH173"/>
  <c r="BG173"/>
  <c r="BF173"/>
  <c r="T173"/>
  <c r="T172"/>
  <c r="R173"/>
  <c r="R172"/>
  <c r="P173"/>
  <c r="P172"/>
  <c r="BK173"/>
  <c r="BK172"/>
  <c r="J172"/>
  <c r="J173"/>
  <c r="BE173"/>
  <c r="J61"/>
  <c r="BI169"/>
  <c r="BH169"/>
  <c r="BG169"/>
  <c r="BF169"/>
  <c r="T169"/>
  <c r="T168"/>
  <c r="R169"/>
  <c r="R168"/>
  <c r="P169"/>
  <c r="P168"/>
  <c r="BK169"/>
  <c r="BK168"/>
  <c r="J168"/>
  <c r="J169"/>
  <c r="BE169"/>
  <c r="J60"/>
  <c r="BI166"/>
  <c r="BH166"/>
  <c r="BG166"/>
  <c r="BF166"/>
  <c r="T166"/>
  <c r="R166"/>
  <c r="P166"/>
  <c r="BK166"/>
  <c r="J166"/>
  <c r="BE166"/>
  <c r="BI161"/>
  <c r="BH161"/>
  <c r="BG161"/>
  <c r="BF161"/>
  <c r="T161"/>
  <c r="T160"/>
  <c r="R161"/>
  <c r="R160"/>
  <c r="P161"/>
  <c r="P160"/>
  <c r="BK161"/>
  <c r="BK160"/>
  <c r="J160"/>
  <c r="J161"/>
  <c r="BE161"/>
  <c r="J59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18"/>
  <c r="BH118"/>
  <c r="BG118"/>
  <c r="BF118"/>
  <c r="T118"/>
  <c r="R118"/>
  <c r="P118"/>
  <c r="BK118"/>
  <c r="J118"/>
  <c r="BE118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F34"/>
  <c i="1" r="BD54"/>
  <c i="4" r="BH90"/>
  <c r="F33"/>
  <c i="1" r="BC54"/>
  <c i="4" r="BG90"/>
  <c r="F32"/>
  <c i="1" r="BB54"/>
  <c i="4" r="BF90"/>
  <c r="J31"/>
  <c i="1" r="AW54"/>
  <c i="4" r="F31"/>
  <c i="1" r="BA54"/>
  <c i="4" r="T90"/>
  <c r="T89"/>
  <c r="T88"/>
  <c r="T87"/>
  <c r="R90"/>
  <c r="R89"/>
  <c r="R88"/>
  <c r="R87"/>
  <c r="P90"/>
  <c r="P89"/>
  <c r="P88"/>
  <c r="P87"/>
  <c i="1" r="AU54"/>
  <c i="4" r="BK90"/>
  <c r="BK89"/>
  <c r="J89"/>
  <c r="BK88"/>
  <c r="J88"/>
  <c r="BK87"/>
  <c r="J87"/>
  <c r="J56"/>
  <c r="J27"/>
  <c i="1" r="AG54"/>
  <c i="4" r="J90"/>
  <c r="BE90"/>
  <c r="J30"/>
  <c i="1" r="AV54"/>
  <c i="4" r="F30"/>
  <c i="1" r="AZ54"/>
  <c i="4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AY53"/>
  <c r="AX53"/>
  <c i="3" r="BI302"/>
  <c r="BH302"/>
  <c r="BG302"/>
  <c r="BF302"/>
  <c r="T302"/>
  <c r="T301"/>
  <c r="R302"/>
  <c r="R301"/>
  <c r="P302"/>
  <c r="P301"/>
  <c r="BK302"/>
  <c r="BK301"/>
  <c r="J301"/>
  <c r="J302"/>
  <c r="BE302"/>
  <c r="J65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87"/>
  <c r="BH287"/>
  <c r="BG287"/>
  <c r="BF287"/>
  <c r="T287"/>
  <c r="R287"/>
  <c r="P287"/>
  <c r="BK287"/>
  <c r="J287"/>
  <c r="BE287"/>
  <c r="BI286"/>
  <c r="BH286"/>
  <c r="BG286"/>
  <c r="BF286"/>
  <c r="T286"/>
  <c r="T285"/>
  <c r="R286"/>
  <c r="R285"/>
  <c r="P286"/>
  <c r="P285"/>
  <c r="BK286"/>
  <c r="BK285"/>
  <c r="J285"/>
  <c r="J286"/>
  <c r="BE286"/>
  <c r="J64"/>
  <c r="BI280"/>
  <c r="BH280"/>
  <c r="BG280"/>
  <c r="BF280"/>
  <c r="T280"/>
  <c r="T279"/>
  <c r="R280"/>
  <c r="R279"/>
  <c r="P280"/>
  <c r="P279"/>
  <c r="BK280"/>
  <c r="BK279"/>
  <c r="J279"/>
  <c r="J280"/>
  <c r="BE280"/>
  <c r="J63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9"/>
  <c r="BH249"/>
  <c r="BG249"/>
  <c r="BF249"/>
  <c r="T249"/>
  <c r="T248"/>
  <c r="R249"/>
  <c r="R248"/>
  <c r="P249"/>
  <c r="P248"/>
  <c r="BK249"/>
  <c r="BK248"/>
  <c r="J248"/>
  <c r="J249"/>
  <c r="BE249"/>
  <c r="J62"/>
  <c r="BI241"/>
  <c r="BH241"/>
  <c r="BG241"/>
  <c r="BF241"/>
  <c r="T241"/>
  <c r="R241"/>
  <c r="P241"/>
  <c r="BK241"/>
  <c r="J241"/>
  <c r="BE241"/>
  <c r="BI235"/>
  <c r="BH235"/>
  <c r="BG235"/>
  <c r="BF235"/>
  <c r="T235"/>
  <c r="T234"/>
  <c r="R235"/>
  <c r="R234"/>
  <c r="P235"/>
  <c r="P234"/>
  <c r="BK235"/>
  <c r="BK234"/>
  <c r="J234"/>
  <c r="J235"/>
  <c r="BE235"/>
  <c r="J61"/>
  <c r="BI230"/>
  <c r="BH230"/>
  <c r="BG230"/>
  <c r="BF230"/>
  <c r="T230"/>
  <c r="T229"/>
  <c r="R230"/>
  <c r="R229"/>
  <c r="P230"/>
  <c r="P229"/>
  <c r="BK230"/>
  <c r="BK229"/>
  <c r="J229"/>
  <c r="J230"/>
  <c r="BE230"/>
  <c r="J60"/>
  <c r="BI227"/>
  <c r="BH227"/>
  <c r="BG227"/>
  <c r="BF227"/>
  <c r="T227"/>
  <c r="R227"/>
  <c r="P227"/>
  <c r="BK227"/>
  <c r="J227"/>
  <c r="BE227"/>
  <c r="BI220"/>
  <c r="BH220"/>
  <c r="BG220"/>
  <c r="BF220"/>
  <c r="T220"/>
  <c r="T219"/>
  <c r="R220"/>
  <c r="R219"/>
  <c r="P220"/>
  <c r="P219"/>
  <c r="BK220"/>
  <c r="BK219"/>
  <c r="J219"/>
  <c r="J220"/>
  <c r="BE220"/>
  <c r="J59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48"/>
  <c r="BH148"/>
  <c r="BG148"/>
  <c r="BF148"/>
  <c r="T148"/>
  <c r="R148"/>
  <c r="P148"/>
  <c r="BK148"/>
  <c r="J148"/>
  <c r="BE14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4"/>
  <c r="BH114"/>
  <c r="BG114"/>
  <c r="BF114"/>
  <c r="T114"/>
  <c r="R114"/>
  <c r="P114"/>
  <c r="BK114"/>
  <c r="J114"/>
  <c r="BE114"/>
  <c r="BI108"/>
  <c r="BH108"/>
  <c r="BG108"/>
  <c r="BF108"/>
  <c r="T108"/>
  <c r="R108"/>
  <c r="P108"/>
  <c r="BK108"/>
  <c r="J108"/>
  <c r="BE108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0"/>
  <c r="BH90"/>
  <c r="BG90"/>
  <c r="BF90"/>
  <c r="T90"/>
  <c r="R90"/>
  <c r="P90"/>
  <c r="BK90"/>
  <c r="J90"/>
  <c r="BE90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52"/>
  <c r="AX52"/>
  <c i="2" r="BI383"/>
  <c r="BH383"/>
  <c r="BG383"/>
  <c r="BF383"/>
  <c r="T383"/>
  <c r="T382"/>
  <c r="R383"/>
  <c r="R382"/>
  <c r="P383"/>
  <c r="P382"/>
  <c r="BK383"/>
  <c r="BK382"/>
  <c r="J382"/>
  <c r="J383"/>
  <c r="BE383"/>
  <c r="J66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2"/>
  <c r="BH372"/>
  <c r="BG372"/>
  <c r="BF372"/>
  <c r="T372"/>
  <c r="T371"/>
  <c r="R372"/>
  <c r="R371"/>
  <c r="P372"/>
  <c r="P371"/>
  <c r="BK372"/>
  <c r="BK371"/>
  <c r="J371"/>
  <c r="J372"/>
  <c r="BE372"/>
  <c r="J65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55"/>
  <c r="BH355"/>
  <c r="BG355"/>
  <c r="BF355"/>
  <c r="T355"/>
  <c r="T354"/>
  <c r="R355"/>
  <c r="R354"/>
  <c r="P355"/>
  <c r="P354"/>
  <c r="BK355"/>
  <c r="BK354"/>
  <c r="J354"/>
  <c r="J355"/>
  <c r="BE355"/>
  <c r="J64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0"/>
  <c r="BH300"/>
  <c r="BG300"/>
  <c r="BF300"/>
  <c r="T300"/>
  <c r="R300"/>
  <c r="P300"/>
  <c r="BK300"/>
  <c r="J300"/>
  <c r="BE300"/>
  <c r="BI292"/>
  <c r="BH292"/>
  <c r="BG292"/>
  <c r="BF292"/>
  <c r="T292"/>
  <c r="T291"/>
  <c r="R292"/>
  <c r="R291"/>
  <c r="P292"/>
  <c r="P291"/>
  <c r="BK292"/>
  <c r="BK291"/>
  <c r="J291"/>
  <c r="J292"/>
  <c r="BE292"/>
  <c r="J63"/>
  <c r="BI288"/>
  <c r="BH288"/>
  <c r="BG288"/>
  <c r="BF288"/>
  <c r="T288"/>
  <c r="R288"/>
  <c r="P288"/>
  <c r="BK288"/>
  <c r="J288"/>
  <c r="BE288"/>
  <c r="BI286"/>
  <c r="BH286"/>
  <c r="BG286"/>
  <c r="BF286"/>
  <c r="T286"/>
  <c r="T285"/>
  <c r="R286"/>
  <c r="R285"/>
  <c r="P286"/>
  <c r="P285"/>
  <c r="BK286"/>
  <c r="BK285"/>
  <c r="J285"/>
  <c r="J286"/>
  <c r="BE286"/>
  <c r="J62"/>
  <c r="BI276"/>
  <c r="BH276"/>
  <c r="BG276"/>
  <c r="BF276"/>
  <c r="T276"/>
  <c r="T275"/>
  <c r="R276"/>
  <c r="R275"/>
  <c r="P276"/>
  <c r="P275"/>
  <c r="BK276"/>
  <c r="BK275"/>
  <c r="J275"/>
  <c r="J276"/>
  <c r="BE276"/>
  <c r="J61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0"/>
  <c r="BH260"/>
  <c r="BG260"/>
  <c r="BF260"/>
  <c r="T260"/>
  <c r="T259"/>
  <c r="R260"/>
  <c r="R259"/>
  <c r="P260"/>
  <c r="P259"/>
  <c r="BK260"/>
  <c r="BK259"/>
  <c r="J259"/>
  <c r="J260"/>
  <c r="BE260"/>
  <c r="J60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45"/>
  <c r="BH245"/>
  <c r="BG245"/>
  <c r="BF245"/>
  <c r="T245"/>
  <c r="R245"/>
  <c r="P245"/>
  <c r="BK245"/>
  <c r="J245"/>
  <c r="BE245"/>
  <c r="BI243"/>
  <c r="BH243"/>
  <c r="BG243"/>
  <c r="BF243"/>
  <c r="T243"/>
  <c r="T242"/>
  <c r="R243"/>
  <c r="R242"/>
  <c r="P243"/>
  <c r="P242"/>
  <c r="BK243"/>
  <c r="BK242"/>
  <c r="J242"/>
  <c r="J243"/>
  <c r="BE243"/>
  <c r="J59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49"/>
  <c r="BH149"/>
  <c r="BG149"/>
  <c r="BF149"/>
  <c r="T149"/>
  <c r="R149"/>
  <c r="P149"/>
  <c r="BK149"/>
  <c r="J149"/>
  <c r="BE14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97"/>
  <c r="BH97"/>
  <c r="BG97"/>
  <c r="BF97"/>
  <c r="T97"/>
  <c r="R97"/>
  <c r="P97"/>
  <c r="BK97"/>
  <c r="J97"/>
  <c r="BE97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<sst xmlns="http://schemas.openxmlformats.org/spreadsheetml/2006/main">
  <si>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</si>
  <si>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</si>
  <si>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</si>
  <si>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</si>
  <si>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</si>
  <si>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</si>
  <si>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</si>
  <si>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{29205a31-c63b-49e1-880b-01f1aeadc109}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</si>
  <si>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</si>
  <si>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</si>
  <si>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</si>
  <si>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</si>
  <si>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</si>
  <si>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</si>
  <si>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</si>
  <si>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2017-12-03</t>
  </si>
  <si>
    <t>Stavba:</t>
  </si>
  <si>
    <t>Rekonstrukce kanalizační stoky AIa v ul. Písečná, Kolín</t>
  </si>
  <si>
    <t>KSO:</t>
  </si>
  <si>
    <t>827 21 1</t>
  </si>
  <si>
    <t>CC-CZ:</t>
  </si>
  <si>
    <t>22231</t>
  </si>
  <si>
    <t>Místo:</t>
  </si>
  <si>
    <t>Kolín</t>
  </si>
  <si>
    <t>Datum:</t>
  </si>
  <si>
    <t>3. 1. 2018</t>
  </si>
  <si>
    <t>CZ-CPV:</t>
  </si>
  <si>
    <t>45231300-8</t>
  </si>
  <si>
    <t>CZ-CPA:</t>
  </si>
  <si>
    <t>42.21.22</t>
  </si>
  <si>
    <t>Zadavatel:</t>
  </si>
  <si>
    <t>IČ:</t>
  </si>
  <si>
    <t>00235440</t>
  </si>
  <si>
    <t>Město Kolín, Karlovo nám. 78, 280 02 Kolín</t>
  </si>
  <si>
    <t>DIČ:</t>
  </si>
  <si>
    <t/>
  </si>
  <si>
    <t>Uchazeč:</t>
  </si>
  <si>
    <t xml:space="preserve"> </t>
  </si>
  <si>
    <t>Projektant:</t>
  </si>
  <si>
    <t>04326181</t>
  </si>
  <si>
    <t>LK PROJEKT s.r.o., ul.28.října 933/11, Čelákovice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</si>
  <si>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</si>
  <si>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</si>
  <si>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</si>
  <si>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</si>
  <si>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</si>
  <si>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</si>
  <si>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</si>
  <si>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</si>
  <si>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</si>
  <si>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</si>
  <si>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</si>
  <si>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</si>
  <si>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</si>
  <si>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</si>
  <si>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</si>
  <si>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</si>
  <si>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</si>
  <si>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</si>
  <si>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</si>
  <si>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</si>
  <si>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</si>
  <si>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</si>
  <si>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</si>
  <si>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</si>
  <si>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</si>
  <si>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</si>
  <si>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</si>
  <si>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</si>
  <si>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</si>
  <si>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</si>
  <si>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</si>
  <si>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</si>
  <si>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</si>
  <si>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</si>
  <si>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</si>
  <si>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</si>
  <si>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</si>
  <si>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</si>
  <si>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</si>
  <si>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</si>
  <si>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</si>
  <si>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</si>
  <si>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</si>
  <si>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Rekonstrukce stoky AIa</t>
  </si>
  <si>
    <t>STA</t>
  </si>
  <si>
    <t>1</t>
  </si>
  <si>
    <t>{74ad09d5-688d-44a9-9882-1209c5d4ee05}</t>
  </si>
  <si>
    <t>2</t>
  </si>
  <si>
    <t>SO 02</t>
  </si>
  <si>
    <t>Rekonstrukce kanalizačních přípojek</t>
  </si>
  <si>
    <t>{16745ef8-d939-4983-b1bc-324f88bd0e8a}</t>
  </si>
  <si>
    <t>SO 03</t>
  </si>
  <si>
    <t>Napojení dešťových svodů</t>
  </si>
  <si>
    <t>{bd4f0984-f0a9-41cc-8659-9554f8d5c0ee}</t>
  </si>
  <si>
    <t>SO 04</t>
  </si>
  <si>
    <t>Rekonstrukce přípojek uličních vpustí</t>
  </si>
  <si>
    <t>{205aa1b2-816e-40e3-ad98-90ff2d39047c}</t>
  </si>
  <si>
    <t>SO 05</t>
  </si>
  <si>
    <t>Komunikace</t>
  </si>
  <si>
    <t>{373ee22a-3954-4d30-ad47-23777f9f5bba}</t>
  </si>
  <si>
    <t>SO 06</t>
  </si>
  <si>
    <t>Vedlejší rozpočtové náklady</t>
  </si>
  <si>
    <t>{43b86130-336c-4ca5-9fa4-aad2dc021cd6}</t>
  </si>
  <si>
    <t>1) Krycí list soupisu</t>
  </si>
  <si>
    <t>2) Rekapitulace</t>
  </si>
  <si>
    <t>3) Soupis prací</t>
  </si>
  <si>
    <t>Zpět na list:</t>
  </si>
  <si>
    <t>Rekapitulace stavby</t>
  </si>
  <si>
    <t>Hloubeni_celkem</t>
  </si>
  <si>
    <t>celkové hloubení rýhy</t>
  </si>
  <si>
    <t>267,301</t>
  </si>
  <si>
    <t>Hloubení_šachet</t>
  </si>
  <si>
    <t>5</t>
  </si>
  <si>
    <t>KRYCÍ LIST SOUPISU</t>
  </si>
  <si>
    <t>Lože</t>
  </si>
  <si>
    <t>Lože rýhy</t>
  </si>
  <si>
    <t>24,055</t>
  </si>
  <si>
    <t>Obsyp</t>
  </si>
  <si>
    <t>Celkový obsyp</t>
  </si>
  <si>
    <t>146,673</t>
  </si>
  <si>
    <t>Vytlačena_obsypem</t>
  </si>
  <si>
    <t>vytlačená potrubíma šachty v obsypu</t>
  </si>
  <si>
    <t>-48,173</t>
  </si>
  <si>
    <t>Zásyp</t>
  </si>
  <si>
    <t>celkový zásyp</t>
  </si>
  <si>
    <t>142,427</t>
  </si>
  <si>
    <t>Objekt:</t>
  </si>
  <si>
    <t>SO 01 - Rekonstrukce stoky AIa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</si>
  <si>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</si>
  <si>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</si>
  <si>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</si>
  <si>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</si>
  <si>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</si>
  <si>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</si>
  <si>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</si>
  <si>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</si>
  <si>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</si>
  <si>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</si>
  <si>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</si>
  <si>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</si>
  <si>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</si>
  <si>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</si>
  <si>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</si>
  <si>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</si>
  <si>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</si>
  <si>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</si>
  <si>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</si>
  <si>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</si>
  <si>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</si>
  <si>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</si>
  <si>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</si>
  <si>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</si>
  <si>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</si>
  <si>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</si>
  <si>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</si>
  <si>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</si>
  <si>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</si>
  <si>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</si>
  <si>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</si>
  <si>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</si>
  <si>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</si>
  <si>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</si>
  <si>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113107224</t>
  </si>
  <si>
    <t>Odstranění podkladů nebo krytů s přemístěním hmot na skládku na vzdálenost do 20 m nebo s naložením na dopravní prostředek v ploše jednotlivě přes 200 m2 z kameniva hrubého drceného, o tl. vrstvy přes 300 do 400 mm</t>
  </si>
  <si>
    <t>m2</t>
  </si>
  <si>
    <t>CS ÚRS 2017 02</t>
  </si>
  <si>
    <t>4</t>
  </si>
  <si>
    <t>893028127</t>
  </si>
  <si>
    <t>VV</t>
  </si>
  <si>
    <t>209,5*1,1</t>
  </si>
  <si>
    <t>(2*2)-(2*1,1) "rozšíření ŠP2</t>
  </si>
  <si>
    <t>(2*2)-(2*1,1) "rozšíření ŠP3</t>
  </si>
  <si>
    <t>(2*2)-(2*1,1) "rozšíření ŠP4</t>
  </si>
  <si>
    <t>(2*2)-(2*1,1) "rozšíření ŠP5</t>
  </si>
  <si>
    <t>(2*2)-(1*1,1) "rozšíření ŠP6</t>
  </si>
  <si>
    <t>Součet</t>
  </si>
  <si>
    <t>113107242</t>
  </si>
  <si>
    <t>Odstranění podkladů nebo krytů s přemístěním hmot na skládku na vzdálenost do 20 m nebo s naložením na dopravní prostředek v ploše jednotlivě přes 200 m2 živičných, o tl. vrstvy přes 50 do 100 mm</t>
  </si>
  <si>
    <t>2114415895</t>
  </si>
  <si>
    <t>240,55*2</t>
  </si>
  <si>
    <t>3</t>
  </si>
  <si>
    <t>115101201</t>
  </si>
  <si>
    <t>Čerpání vody na dopravní výšku do 10 m s uvažovaným průměrným přítokem do 500 l/min</t>
  </si>
  <si>
    <t>hod</t>
  </si>
  <si>
    <t>-1002911487</t>
  </si>
  <si>
    <t>"převedení splašků</t>
  </si>
  <si>
    <t>209,5/5*10</t>
  </si>
  <si>
    <t>115101301</t>
  </si>
  <si>
    <t>Pohotovost záložní čerpací soupravy pro dopravní výšku do 10 m s uvažovaným průměrným přítokem do 500 l/min</t>
  </si>
  <si>
    <t>den</t>
  </si>
  <si>
    <t>-1982586106</t>
  </si>
  <si>
    <t>209,5/5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</si>
  <si>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</si>
  <si>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</si>
  <si>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</si>
  <si>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-1288551162</t>
  </si>
  <si>
    <t xml:space="preserve">"plyn </t>
  </si>
  <si>
    <t>12*1,1</t>
  </si>
  <si>
    <t>"vodovod</t>
  </si>
  <si>
    <t>13*1,1 "křížení</t>
  </si>
  <si>
    <t>200 "souběh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</si>
  <si>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</si>
  <si>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</si>
  <si>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</si>
  <si>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-1734263544</t>
  </si>
  <si>
    <t>"sdělovací kab</t>
  </si>
  <si>
    <t>3*1,1</t>
  </si>
  <si>
    <t>7</t>
  </si>
  <si>
    <t>119003227</t>
  </si>
  <si>
    <t>Pomocné konstrukce při zabezpečení výkopu svislé ocelové mobilní oplocení, výšky do 2 200 mm panely vyplněné dráty zřízení</t>
  </si>
  <si>
    <t>729235451</t>
  </si>
  <si>
    <t>"výkop hl. do 2,5m</t>
  </si>
  <si>
    <t>209,5*2</t>
  </si>
  <si>
    <t>8</t>
  </si>
  <si>
    <t>119003228</t>
  </si>
  <si>
    <t>Pomocné konstrukce při zabezpečení výkopu svislé ocelové mobilní oplocení, výšky do 2 200 mm panely vyplněné dráty odstranění</t>
  </si>
  <si>
    <t>545896131</t>
  </si>
  <si>
    <t>9</t>
  </si>
  <si>
    <t>119004111</t>
  </si>
  <si>
    <t>Pomocné konstrukce při zabezpečení výkopu bezpečný vstup nebo výstup žebříkem zřízení</t>
  </si>
  <si>
    <t>-1257637327</t>
  </si>
  <si>
    <t>(3)*4</t>
  </si>
  <si>
    <t>10</t>
  </si>
  <si>
    <t>119004112</t>
  </si>
  <si>
    <t>Pomocné konstrukce při zabezpečení výkopu bezpečný vstup nebo výstup žebříkem odstranění</t>
  </si>
  <si>
    <t>-2087295220</t>
  </si>
  <si>
    <t>11</t>
  </si>
  <si>
    <t>130001101</t>
  </si>
  <si>
    <t>Příplatek k cenám hloubených vykopávek za ztížení vykopávky v blízkosti podzemního vedení nebo výbušnin pro jakoukoliv třídu horniny</t>
  </si>
  <si>
    <t>m3</t>
  </si>
  <si>
    <t>939254949</t>
  </si>
  <si>
    <t>12*1,1*(1+1)*1,6</t>
  </si>
  <si>
    <t>-(12*1,1)*(PI*0,02*0,02)</t>
  </si>
  <si>
    <t>13*1,1*(1,5+1,5)*1,6</t>
  </si>
  <si>
    <t>-(13*1,1)*(PI*0,0125*0,0125)</t>
  </si>
  <si>
    <t>200*0,55*1,6</t>
  </si>
  <si>
    <t>-200*(PI*0,05*0,05)</t>
  </si>
  <si>
    <t>3*1,1*(1,5+1,5)*1,6</t>
  </si>
  <si>
    <t>12</t>
  </si>
  <si>
    <t>132201203</t>
  </si>
  <si>
    <t>Hloubení zapažených i nezapažených rýh šířky přes 600 do 2 000 mm s urovnáním dna do předepsaného profilu a spádu v hornině tř. 3 přes 1 000 do 5 000 m3</t>
  </si>
  <si>
    <t>1197763539</t>
  </si>
  <si>
    <t>"ŠP1 - ŠP6</t>
  </si>
  <si>
    <t>209,5*1,1*1,71</t>
  </si>
  <si>
    <t>(2*2*1,88)-(2*1,1*1,88) "rozšíření ŠP2</t>
  </si>
  <si>
    <t>(2*2*1,69)-(2*1,1*1,69) "rozšíření ŠP3</t>
  </si>
  <si>
    <t>(2*2*1,59)-(2*1,1*1,59) "rozšíření ŠP4</t>
  </si>
  <si>
    <t>(2*2*1,58)-(2*1,1*1,58) "rozšíření ŠP5</t>
  </si>
  <si>
    <t>(2*2*1,48)-(1*1,1*1,48) "rozšíření ŠP6</t>
  </si>
  <si>
    <t>"odpočet kom</t>
  </si>
  <si>
    <t>-209,5*1,1*0,55</t>
  </si>
  <si>
    <t>-((2*2*0,55)+(2*1,1*0,55))*4 "rozšíření ŠP2-ŠP5</t>
  </si>
  <si>
    <t>-((2*2*0,55)+(1*1,1*0,55))*1 "rozšíření ŠP6</t>
  </si>
  <si>
    <t>"zemina tř.t.3 - 40%</t>
  </si>
  <si>
    <t>267,301*0,4 'Přepočtené koeficientem množství</t>
  </si>
  <si>
    <t>13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</si>
  <si>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</si>
  <si>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</si>
  <si>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598875497</t>
  </si>
  <si>
    <t>Hloubeni_celkem*0,4*0,5</t>
  </si>
  <si>
    <t>14</t>
  </si>
  <si>
    <t>132301203</t>
  </si>
  <si>
    <t>Hloubení zapažených i nezapažených rýh šířky přes 600 do 2 000 mm s urovnáním dna do předepsaného profilu a spádu v hornině tř. 4 přes 1 000 do 5 000 m3</t>
  </si>
  <si>
    <t>-234620582</t>
  </si>
  <si>
    <t>"zemina tř.t.4 - 60%</t>
  </si>
  <si>
    <t>Hloubeni_celkem*0,6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</si>
  <si>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</si>
  <si>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</si>
  <si>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543214527</t>
  </si>
  <si>
    <t>Hloubeni_celkem*0,6*0,5</t>
  </si>
  <si>
    <t>16</t>
  </si>
  <si>
    <t>133301101</t>
  </si>
  <si>
    <t>Hloubení zapažených i nezapažených šachet s případným nutným přemístěním výkopku ve výkopišti v hornině tř. 4 do 100 m3</t>
  </si>
  <si>
    <t>-1568545761</t>
  </si>
  <si>
    <t>(2*2*0,25) "prohloubení ŠP2</t>
  </si>
  <si>
    <t>(2*2*0,25) "prohloubení ŠP3</t>
  </si>
  <si>
    <t>(2*2*0,25) "prohloubení ŠP4</t>
  </si>
  <si>
    <t>(2*2*0,25) "prohloubení ŠP5</t>
  </si>
  <si>
    <t>(2*2*0,25) "prohloubení ŠP6</t>
  </si>
  <si>
    <t>17</t>
  </si>
  <si>
    <t>133301109</t>
  </si>
  <si>
    <t>Hloubení zapažených i nezapažených šachet s případným nutným přemístěním výkopku ve výkopišti v hornině tř. 4 Příplatek k cenám za lepivost horniny tř. 4</t>
  </si>
  <si>
    <t>388028830</t>
  </si>
  <si>
    <t>Hloubení_šachet*0,5</t>
  </si>
  <si>
    <t>18</t>
  </si>
  <si>
    <t>151811111</t>
  </si>
  <si>
    <t>Pažicí boxy pro pažení a rozepření stěn rýh podzemního vedení těžké osazení a odstranění hloubka výkopu do 4 m, šířka do 1,2 m</t>
  </si>
  <si>
    <t>1852031818</t>
  </si>
  <si>
    <t>209,5*2*1,71</t>
  </si>
  <si>
    <t>19</t>
  </si>
  <si>
    <t>151811211</t>
  </si>
  <si>
    <t>Pažicí boxy pro pažení a rozepření stěn rýh podzemního vedení těžké Příplatek za první a každý další den zapažení 1 m2 výkopu k ceně 151 81-1111</t>
  </si>
  <si>
    <t>509430651</t>
  </si>
  <si>
    <t>20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</si>
  <si>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</si>
  <si>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</si>
  <si>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627804945</t>
  </si>
  <si>
    <t>267,301*0,5 'Přepočtené koeficientem množství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</si>
  <si>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</si>
  <si>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</si>
  <si>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-958741957</t>
  </si>
  <si>
    <t>Zásyp*0,5*2</t>
  </si>
  <si>
    <t>22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</si>
  <si>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</si>
  <si>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</si>
  <si>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-453410502</t>
  </si>
  <si>
    <t>Hloubeni_celkem+Hloubení_šachet</t>
  </si>
  <si>
    <t>-Zásyp*0,5</t>
  </si>
  <si>
    <t>23</t>
  </si>
  <si>
    <t>167101102</t>
  </si>
  <si>
    <t>Nakládání, skládání a překládání neulehlého výkopku nebo sypaniny nakládání, množství přes 100 m3, z hornin tř. 1 až 4</t>
  </si>
  <si>
    <t>1209425055</t>
  </si>
  <si>
    <t>Zásyp*0,5</t>
  </si>
  <si>
    <t>24</t>
  </si>
  <si>
    <t>171201201</t>
  </si>
  <si>
    <t>Uložení sypaniny na skládky</t>
  </si>
  <si>
    <t>691720999</t>
  </si>
  <si>
    <t>25</t>
  </si>
  <si>
    <t>171201211</t>
  </si>
  <si>
    <t>Uložení sypaniny poplatek za uložení sypaniny na skládce (skládkovné)</t>
  </si>
  <si>
    <t>t</t>
  </si>
  <si>
    <t>-2060898067</t>
  </si>
  <si>
    <t>201,087*1,8 'Přepočtené koeficientem množství</t>
  </si>
  <si>
    <t>26</t>
  </si>
  <si>
    <t>174101101</t>
  </si>
  <si>
    <t>Zásyp sypaninou z jakékoliv horniny s uložením výkopku ve vrstvách se zhutněním jam, šachet, rýh nebo kolem objektů v těchto vykopávkách</t>
  </si>
  <si>
    <t>-1062056941</t>
  </si>
  <si>
    <t>Hloubeni_celkem-Lože-Obsyp</t>
  </si>
  <si>
    <t>-1*Vytlačena_obsypem</t>
  </si>
  <si>
    <t>Mezisoučet</t>
  </si>
  <si>
    <t>"vytlačená šachtamy</t>
  </si>
  <si>
    <t>-(PI*0,62*0,62)*(1,88-0,81-0,45) "rozšíření ŠP2</t>
  </si>
  <si>
    <t>-(PI*0,62*0,62)*(1,69-0,81-0,45) "rozšíření ŠP3</t>
  </si>
  <si>
    <t>-(PI*0,62*0,62)*(1,59-0,81-0,45) "rozšíření ŠP4</t>
  </si>
  <si>
    <t>-(PI*0,62*0,62)*(1,58-0,81-0,45) "rozšíření ŠP5</t>
  </si>
  <si>
    <t>-(PI*0,62*0,62)*(1,48-0,81-0,45) "rozšíření ŠP6</t>
  </si>
  <si>
    <t>Vytlačena_šachty</t>
  </si>
  <si>
    <t>27</t>
  </si>
  <si>
    <t>M</t>
  </si>
  <si>
    <t>583441970</t>
  </si>
  <si>
    <t>štěrkodrť frakce 0-63</t>
  </si>
  <si>
    <t>1446824063</t>
  </si>
  <si>
    <t>71,2135*2 'Přepočtené koeficientem množství</t>
  </si>
  <si>
    <t>28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</si>
  <si>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</si>
  <si>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</si>
  <si>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947777184</t>
  </si>
  <si>
    <t>209,5*1,1*(0,51+0,3)</t>
  </si>
  <si>
    <t>(2*2*0,81)-(2*1,1*0,81) "rozšíření ŠP2</t>
  </si>
  <si>
    <t>(2*2*0,81)-(2*1,1*0,81) "rozšíření ŠP3</t>
  </si>
  <si>
    <t>(2*2*0,81)-(2*1,1*0,81) "rozšíření ŠP4</t>
  </si>
  <si>
    <t>(2*2*0,81)-(2*1,1*0,81) "rozšíření ŠP5</t>
  </si>
  <si>
    <t>(2*2*0,81)-(1*1,1*0,81) "rozšíření ŠP6</t>
  </si>
  <si>
    <t>"odpočet potrubí</t>
  </si>
  <si>
    <t>-209,5*(PI*0,255*0,255)</t>
  </si>
  <si>
    <t>"odpočet šachet</t>
  </si>
  <si>
    <t>-(PI*0,65*0,65*0,81)*5</t>
  </si>
  <si>
    <t>"obsyp celkem</t>
  </si>
  <si>
    <t>29</t>
  </si>
  <si>
    <t>583373440</t>
  </si>
  <si>
    <t>štěrkopísek frakce 0-32</t>
  </si>
  <si>
    <t>-487987693</t>
  </si>
  <si>
    <t>146,673*2 'Přepočtené koeficientem množství</t>
  </si>
  <si>
    <t>30</t>
  </si>
  <si>
    <t>181951102</t>
  </si>
  <si>
    <t>Úprava pláně vyrovnáním výškových rozdílů v hornině tř. 1 až 4 se zhutněním</t>
  </si>
  <si>
    <t>-1518626212</t>
  </si>
  <si>
    <t>Lože/0,1</t>
  </si>
  <si>
    <t>Svislé a kompletní konstrukce</t>
  </si>
  <si>
    <t>31</t>
  </si>
  <si>
    <t>355931116</t>
  </si>
  <si>
    <t>Stokové žlaby a desky kameninové v otevřeném výkopu nebo v otevřené stoce stokové žlaby bez dutin (slupky) tětivy délky 250 mm</t>
  </si>
  <si>
    <t>370891393</t>
  </si>
  <si>
    <t>1,2/0,25*1,2</t>
  </si>
  <si>
    <t>32</t>
  </si>
  <si>
    <t>358315114</t>
  </si>
  <si>
    <t>Bourání šachty, stoky kompletní nebo vybourání otvorů průřezové plochy do 4 m2 ve stokách ze zdiva z prostého betonu</t>
  </si>
  <si>
    <t>-1528364386</t>
  </si>
  <si>
    <t>"bourání stávajících šachet</t>
  </si>
  <si>
    <t>(0,6*0,15*2+0,9*0,15*2)*1,91*8</t>
  </si>
  <si>
    <t>"bourání potrubí</t>
  </si>
  <si>
    <t>209,5*(PI*0,315*0,315)</t>
  </si>
  <si>
    <t>-209,5*(PI*0,2*0,2)</t>
  </si>
  <si>
    <t>33</t>
  </si>
  <si>
    <t>359901111</t>
  </si>
  <si>
    <t>Vyčištění stok jakékoliv výšky</t>
  </si>
  <si>
    <t>-1289892615</t>
  </si>
  <si>
    <t>209,5</t>
  </si>
  <si>
    <t>34</t>
  </si>
  <si>
    <t>359901211</t>
  </si>
  <si>
    <t>Monitoring stok (kamerový systém) jakékoli výšky nová kanalizace</t>
  </si>
  <si>
    <t>-1564993887</t>
  </si>
  <si>
    <t>35</t>
  </si>
  <si>
    <t>359901212</t>
  </si>
  <si>
    <t>Monitoring stok (kamerový systém) jakékoli výšky stávající kanalizace</t>
  </si>
  <si>
    <t>-1343417953</t>
  </si>
  <si>
    <t>"před zahájením výstavby pro ověření všech přípojek a šachet</t>
  </si>
  <si>
    <t>Vodorovné konstrukce</t>
  </si>
  <si>
    <t>36</t>
  </si>
  <si>
    <t>451572111</t>
  </si>
  <si>
    <t>Lože pod potrubí, stoky a drobné objekty v otevřeném výkopu z kameniva drobného těženého 0 až 4 mm</t>
  </si>
  <si>
    <t>-362586507</t>
  </si>
  <si>
    <t>209,5*1,1*0,1</t>
  </si>
  <si>
    <t>(2*2*0,1)-(2*1,1*0,1) "rozšíření ŠP2</t>
  </si>
  <si>
    <t>(2*2*0,1)-(2*1,1*0,1) "rozšíření ŠP3</t>
  </si>
  <si>
    <t>(2*2*0,1)-(2*1,1*0,1) "rozšíření ŠP4</t>
  </si>
  <si>
    <t>(2*2*0,1)-(2*1,1*0,1) "rozšíření ŠP5</t>
  </si>
  <si>
    <t>(2*2*0,1)-(1*1,1*0,1) "rozšíření ŠP6</t>
  </si>
  <si>
    <t>37</t>
  </si>
  <si>
    <t>452112111</t>
  </si>
  <si>
    <t>Osazení betonových dílců prstenců nebo rámů pod poklopy a mříže, výšky do 100 mm</t>
  </si>
  <si>
    <t>kus</t>
  </si>
  <si>
    <t>-1848492218</t>
  </si>
  <si>
    <t>38</t>
  </si>
  <si>
    <t>592241770</t>
  </si>
  <si>
    <t>prstenec betonový vyrovnávací 62,5x10x12 cm</t>
  </si>
  <si>
    <t>1539479096</t>
  </si>
  <si>
    <t>1*1,01 'Přepočtené koeficientem množství</t>
  </si>
  <si>
    <t>39</t>
  </si>
  <si>
    <t>592241750</t>
  </si>
  <si>
    <t>prstenec betonový vyrovnávací 62,5x6x12 cm</t>
  </si>
  <si>
    <t>1715492796</t>
  </si>
  <si>
    <t>Komunikace pozemní</t>
  </si>
  <si>
    <t>40</t>
  </si>
  <si>
    <t>564931512</t>
  </si>
  <si>
    <t>Podklad nebo podsyp z R-materiálu s rozprostřením a zhutněním, po zhutnění tl. 100 mm</t>
  </si>
  <si>
    <t>1663870460</t>
  </si>
  <si>
    <t>"provizorní povrch kom</t>
  </si>
  <si>
    <t>Úpravy povrchů, podlahy a osazování výplní</t>
  </si>
  <si>
    <t>41</t>
  </si>
  <si>
    <t>617633111</t>
  </si>
  <si>
    <t>Vnitřní úprava povrchu betonových šachet stěrkou z těsnící cementové malty dvouvrstvou, šachet čtyř a vícehranných</t>
  </si>
  <si>
    <t>-1221687747</t>
  </si>
  <si>
    <t>(1,2*4)*1,9</t>
  </si>
  <si>
    <t>42</t>
  </si>
  <si>
    <t>617633191</t>
  </si>
  <si>
    <t>Vnitřní úprava povrchu betonových šachet stěrkou z těsnící cementové malty dvouvrstvou, šachet Příplatek k cenám za každou další vrstvu stěrky, šachet čtyř a vícehranných</t>
  </si>
  <si>
    <t>1909946502</t>
  </si>
  <si>
    <t>Trubní vedení</t>
  </si>
  <si>
    <t>43</t>
  </si>
  <si>
    <t>871390530</t>
  </si>
  <si>
    <t>Montáž kanalizačního potrubí z plastů z polypropylenu PP žebrovaného SN 16 DN 400</t>
  </si>
  <si>
    <t>-1112239532</t>
  </si>
  <si>
    <t>-1,3*4</t>
  </si>
  <si>
    <t>-0,65*1</t>
  </si>
  <si>
    <t>"odpočet odboček</t>
  </si>
  <si>
    <t>-0,85*37</t>
  </si>
  <si>
    <t>44</t>
  </si>
  <si>
    <t>286152540</t>
  </si>
  <si>
    <t xml:space="preserve">trubka kanalizační  SN16 UR-2 DN 400 mm/ 5 m</t>
  </si>
  <si>
    <t>-133471310</t>
  </si>
  <si>
    <t>172,2/5</t>
  </si>
  <si>
    <t>34,44*1,015 'Přepočtené koeficientem množství</t>
  </si>
  <si>
    <t>45</t>
  </si>
  <si>
    <t>877310420</t>
  </si>
  <si>
    <t>Montáž tvarovek na kanalizačním plastovém potrubí z polypropylenu PP korugovaného odboček DN 150</t>
  </si>
  <si>
    <t>-1875457023</t>
  </si>
  <si>
    <t>46</t>
  </si>
  <si>
    <t>286154730</t>
  </si>
  <si>
    <t xml:space="preserve">odbočka  UR-2 DIN 45° 400/150 mm</t>
  </si>
  <si>
    <t>-1091399837</t>
  </si>
  <si>
    <t>37*1,01 'Přepočtené koeficientem množství</t>
  </si>
  <si>
    <t>47</t>
  </si>
  <si>
    <t>892392121</t>
  </si>
  <si>
    <t>Tlakové zkoušky vzduchem těsnícími vaky ucpávkovými DN 400</t>
  </si>
  <si>
    <t>úsek</t>
  </si>
  <si>
    <t>707315730</t>
  </si>
  <si>
    <t>"potrubí</t>
  </si>
  <si>
    <t>"šachty</t>
  </si>
  <si>
    <t>48</t>
  </si>
  <si>
    <t>894138001</t>
  </si>
  <si>
    <t>Šachty kanalizační zděné Příplatek k cenám šachet na stokách kruhových a vejčitých za každých dalších 0,60 m výšky</t>
  </si>
  <si>
    <t>-14974371</t>
  </si>
  <si>
    <t>49</t>
  </si>
  <si>
    <t>894411131</t>
  </si>
  <si>
    <t>Zřízení šachet kanalizačních z betonových dílců výšky vstupu do 1,50 m s obložením dna betonem tř. C 25/30, na potrubí DN přes 300 do 400</t>
  </si>
  <si>
    <t>2137027332</t>
  </si>
  <si>
    <t>50</t>
  </si>
  <si>
    <t>592243480</t>
  </si>
  <si>
    <t>těsnění elastomerové pro spojení šachetních dílů DN 1000</t>
  </si>
  <si>
    <t>-2730072</t>
  </si>
  <si>
    <t>6*1,01 'Přepočtené koeficientem množství</t>
  </si>
  <si>
    <t>51</t>
  </si>
  <si>
    <t>592241830</t>
  </si>
  <si>
    <t>dno betonové šachtové 100x75x15 cm - žlab s čedičovou výstelkou</t>
  </si>
  <si>
    <t>100441663</t>
  </si>
  <si>
    <t>5*1,01 'Přepočtené koeficientem množství</t>
  </si>
  <si>
    <t>52</t>
  </si>
  <si>
    <t>592241680</t>
  </si>
  <si>
    <t>skruž betonová přechodová 62,5/100x60x12 cm, stupadla poplastovaná kapsová</t>
  </si>
  <si>
    <t>-1203438890</t>
  </si>
  <si>
    <t>53</t>
  </si>
  <si>
    <t>592241600</t>
  </si>
  <si>
    <t>skruž kanalizační s ocelovými stupadly 100 x 25 x 12 cm</t>
  </si>
  <si>
    <t>1138311684</t>
  </si>
  <si>
    <t>54</t>
  </si>
  <si>
    <t>899104112</t>
  </si>
  <si>
    <t>Osazení poklopů litinových a ocelových včetně rámů pro třídu zatížení D400, E600</t>
  </si>
  <si>
    <t>109718806</t>
  </si>
  <si>
    <t>55</t>
  </si>
  <si>
    <t>552414020</t>
  </si>
  <si>
    <t xml:space="preserve">poklop šachtový s rámem DN600 třída D 400,  bez odvětrání</t>
  </si>
  <si>
    <t>538303199</t>
  </si>
  <si>
    <t>56</t>
  </si>
  <si>
    <t>899104211</t>
  </si>
  <si>
    <t>Demontáž poklopů litinových a ocelových včetně rámů, hmotnosti jednotlivě přes 150 Kg</t>
  </si>
  <si>
    <t>-843055380</t>
  </si>
  <si>
    <t>57</t>
  </si>
  <si>
    <t>899104300</t>
  </si>
  <si>
    <t>Dočasné přepojení stávajících kan přípojek do nově budované stoky. Přepojení bude provedeno v rýze nově budované stoky.</t>
  </si>
  <si>
    <t>2128497774</t>
  </si>
  <si>
    <t>58</t>
  </si>
  <si>
    <t>899501311</t>
  </si>
  <si>
    <t>Stupadla do šachet a drobných objektů ocelová s PE povlakem vidlicová s vysekáním otvoru v cihelném zdivu</t>
  </si>
  <si>
    <t>-1720169607</t>
  </si>
  <si>
    <t>59</t>
  </si>
  <si>
    <t>899722113</t>
  </si>
  <si>
    <t>Krytí potrubí z plastů výstražnou fólií z PVC šířky 34cm</t>
  </si>
  <si>
    <t>1529970762</t>
  </si>
  <si>
    <t>Ostatní konstrukce a práce, bourání</t>
  </si>
  <si>
    <t>60</t>
  </si>
  <si>
    <t>919735112</t>
  </si>
  <si>
    <t>Řezání stávajícího živičného krytu nebo podkladu hloubky přes 50 do 100 mm</t>
  </si>
  <si>
    <t>1873762522</t>
  </si>
  <si>
    <t>61</t>
  </si>
  <si>
    <t>985131111</t>
  </si>
  <si>
    <t>Očištění ploch stěn, rubu kleneb a podlah tlakovou vodou</t>
  </si>
  <si>
    <t>-1982534394</t>
  </si>
  <si>
    <t>1,2*1,2</t>
  </si>
  <si>
    <t>62</t>
  </si>
  <si>
    <t>985139111</t>
  </si>
  <si>
    <t>Očištění ploch Příplatek k cenám za práci ve stísněném prostoru</t>
  </si>
  <si>
    <t>-222521154</t>
  </si>
  <si>
    <t>997</t>
  </si>
  <si>
    <t>Přesun sutě</t>
  </si>
  <si>
    <t>63</t>
  </si>
  <si>
    <t>997221551</t>
  </si>
  <si>
    <t>Vodorovná doprava suti bez naložení, ale se složením a s hrubým urovnáním ze sypkých materiálů, na vzdálenost do 1 km</t>
  </si>
  <si>
    <t>1364434578</t>
  </si>
  <si>
    <t>64</t>
  </si>
  <si>
    <t>997221559</t>
  </si>
  <si>
    <t>Vodorovná doprava suti bez naložení, ale se složením a s hrubým urovnáním Příplatek k ceně za každý další i započatý 1 km přes 1 km</t>
  </si>
  <si>
    <t>2078056508</t>
  </si>
  <si>
    <t>347,874*9 'Přepočtené koeficientem množství</t>
  </si>
  <si>
    <t>65</t>
  </si>
  <si>
    <t>997221611</t>
  </si>
  <si>
    <t>Nakládání na dopravní prostředky pro vodorovnou dopravu suti</t>
  </si>
  <si>
    <t>-787281120</t>
  </si>
  <si>
    <t>66</t>
  </si>
  <si>
    <t>997221815</t>
  </si>
  <si>
    <t>Poplatek za uložení stavebního odpadu na skládce (skládkovné) betonového</t>
  </si>
  <si>
    <t>-1615226426</t>
  </si>
  <si>
    <t>100,881+1,6</t>
  </si>
  <si>
    <t>67</t>
  </si>
  <si>
    <t>997221845</t>
  </si>
  <si>
    <t>Poplatek za uložení stavebního odpadu na skládce (skládkovné) asfaltového bez obsahu dehtu</t>
  </si>
  <si>
    <t>-589611361</t>
  </si>
  <si>
    <t>105,842</t>
  </si>
  <si>
    <t>68</t>
  </si>
  <si>
    <t>997221855</t>
  </si>
  <si>
    <t>Poplatek za uložení stavebního odpadu na skládce (skládkovné) zeminy a kameniva</t>
  </si>
  <si>
    <t>2029570448</t>
  </si>
  <si>
    <t>139,519</t>
  </si>
  <si>
    <t>998</t>
  </si>
  <si>
    <t>Přesun hmot</t>
  </si>
  <si>
    <t>69</t>
  </si>
  <si>
    <t>998276101</t>
  </si>
  <si>
    <t>Přesun hmot pro trubní vedení hloubené z trub z plastických hmot nebo sklolaminátových pro vodovody nebo kanalizace v otevřeném výkopu dopravní vzdálenost do 15 m</t>
  </si>
  <si>
    <t>2026148080</t>
  </si>
  <si>
    <t>Hloubení_celkem</t>
  </si>
  <si>
    <t>hloubení rýh</t>
  </si>
  <si>
    <t>237,817</t>
  </si>
  <si>
    <t>17,955</t>
  </si>
  <si>
    <t>20,25</t>
  </si>
  <si>
    <t>84,262</t>
  </si>
  <si>
    <t>Obsyp_šachty</t>
  </si>
  <si>
    <t>12,802</t>
  </si>
  <si>
    <t>Skládka</t>
  </si>
  <si>
    <t>121,504</t>
  </si>
  <si>
    <t>Vytlačena_potrubí</t>
  </si>
  <si>
    <t>-4,19</t>
  </si>
  <si>
    <t>SO 02 - Rekonstrukce kanalizačních přípojek</t>
  </si>
  <si>
    <t>Zásyp_zpět</t>
  </si>
  <si>
    <t>137,495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</si>
  <si>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</si>
  <si>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</si>
  <si>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1287637686</t>
  </si>
  <si>
    <t>(1,5*1)*1,0</t>
  </si>
  <si>
    <t>113107123</t>
  </si>
  <si>
    <t>Odstranění podkladů nebo krytů s přemístěním hmot na skládku na vzdálenost do 3 m nebo s naložením na dopravní prostředek v ploše jednotlivě do 50 m2 z kameniva hrubého drceného, o tl. vrstvy přes 200 do 300 mm</t>
  </si>
  <si>
    <t>303106444</t>
  </si>
  <si>
    <t>(1,5*2)*1,0</t>
  </si>
  <si>
    <t>((20*3,5)*1,0) "chodník</t>
  </si>
  <si>
    <t>(7*2)*1,0 "chodník</t>
  </si>
  <si>
    <t>113107130</t>
  </si>
  <si>
    <t>Odstranění podkladů nebo krytů s přemístěním hmot na skládku na vzdálenost do 3 m nebo s naložením na dopravní prostředek v ploše jednotlivě do 50 m2 z betonu prostého, o tl. vrstvy do 100 mm</t>
  </si>
  <si>
    <t>139463323</t>
  </si>
  <si>
    <t>1422023603</t>
  </si>
  <si>
    <t>((27*3,5)-(0,55)*27)*1,0</t>
  </si>
  <si>
    <t>1212256705</t>
  </si>
  <si>
    <t>((27*3,5)-(0,55)*27)*1,0"silnice</t>
  </si>
  <si>
    <t>163,65*2</t>
  </si>
  <si>
    <t>-1169471522</t>
  </si>
  <si>
    <t>"plyn</t>
  </si>
  <si>
    <t>-1875880458</t>
  </si>
  <si>
    <t>"VO</t>
  </si>
  <si>
    <t>"NN</t>
  </si>
  <si>
    <t>"sdělovací kabel</t>
  </si>
  <si>
    <t>14+8+10</t>
  </si>
  <si>
    <t>119002121</t>
  </si>
  <si>
    <t>Pomocné konstrukce při zabezpečení výkopu vodorovné pochůzné přechodová lávka do délky 2 000 mm včetně zábradlí zřízení</t>
  </si>
  <si>
    <t>1383983177</t>
  </si>
  <si>
    <t>3*27</t>
  </si>
  <si>
    <t>119002122</t>
  </si>
  <si>
    <t>Pomocné konstrukce při zabezpečení výkopu vodorovné pochůzné přechodová lávka do délky 2 000 mm včetně zábradlí odstranění</t>
  </si>
  <si>
    <t>128731045</t>
  </si>
  <si>
    <t>-1557632889</t>
  </si>
  <si>
    <t>189*2</t>
  </si>
  <si>
    <t>-1038056666</t>
  </si>
  <si>
    <t>2011504416</t>
  </si>
  <si>
    <t>-1609920090</t>
  </si>
  <si>
    <t>121101101</t>
  </si>
  <si>
    <t>Sejmutí ornice nebo lesní půdy s vodorovným přemístěním na hromady v místě upotřebení nebo na dočasné či trvalé skládky se složením, na vzdálenost do 50 m</t>
  </si>
  <si>
    <t>2007260756</t>
  </si>
  <si>
    <t>(4*1,5)*2,5*0,15</t>
  </si>
  <si>
    <t>88416921</t>
  </si>
  <si>
    <t>14*(1+1)*1,64</t>
  </si>
  <si>
    <t>14*(1,5+1,5)*1,64</t>
  </si>
  <si>
    <t>1*(1+1)*1,64</t>
  </si>
  <si>
    <t>27*(1,5+1,5)*1,64</t>
  </si>
  <si>
    <t>-1422460913</t>
  </si>
  <si>
    <t>(27*7)*1,0*1,64</t>
  </si>
  <si>
    <t>-(27*3,5-27*0,55)*1,0*0,55</t>
  </si>
  <si>
    <t>-(20*3,5)*1,0*0,31</t>
  </si>
  <si>
    <t>-(7*2)*1,0*0,31</t>
  </si>
  <si>
    <t>"odpočet beton</t>
  </si>
  <si>
    <t>-(2*1,5)*1,0*0,31</t>
  </si>
  <si>
    <t>"odpočet dlažby</t>
  </si>
  <si>
    <t>-(1*1,5)*1,0*0,31</t>
  </si>
  <si>
    <t>"odpočet ornice</t>
  </si>
  <si>
    <t>-(4*1,5)*1,0*0,15</t>
  </si>
  <si>
    <t>"zemina tř.t. 3 - 40%</t>
  </si>
  <si>
    <t>237,817*0,4 'Přepočtené koeficientem množství</t>
  </si>
  <si>
    <t>633742084</t>
  </si>
  <si>
    <t>Hloubení_celkem*0,4*0,5</t>
  </si>
  <si>
    <t>-601835</t>
  </si>
  <si>
    <t>"zemina tř.t. 4 - 60%</t>
  </si>
  <si>
    <t>Hloubení_celkem*0,6</t>
  </si>
  <si>
    <t>-1069399122</t>
  </si>
  <si>
    <t>Hloubení_celkem*0,6*0,5</t>
  </si>
  <si>
    <t>133201101</t>
  </si>
  <si>
    <t>Hloubení zapažených i nezapažených šachet s případným nutným přemístěním výkopku ve výkopišti v hornině tř. 3 do 100 m3</t>
  </si>
  <si>
    <t>1534905334</t>
  </si>
  <si>
    <t>27*(0,5*1*1,64)</t>
  </si>
  <si>
    <t>-(27)*(0,5*1)*0,31</t>
  </si>
  <si>
    <t>133201109</t>
  </si>
  <si>
    <t>Hloubení zapažených i nezapažených šachet s případným nutným přemístěním výkopku ve výkopišti v hornině tř. 3 Příplatek k cenám za lepivost horniny tř. 3</t>
  </si>
  <si>
    <t>250247576</t>
  </si>
  <si>
    <t>-249173207</t>
  </si>
  <si>
    <t>(27*7,5)*2*1,64</t>
  </si>
  <si>
    <t>-443317808</t>
  </si>
  <si>
    <t>-1397559061</t>
  </si>
  <si>
    <t>Hloubení_celkem*0,5</t>
  </si>
  <si>
    <t>-583368483</t>
  </si>
  <si>
    <t>Zásyp_zpět*2</t>
  </si>
  <si>
    <t>1170532142</t>
  </si>
  <si>
    <t>142370408</t>
  </si>
  <si>
    <t>-1760882058</t>
  </si>
  <si>
    <t>Hloubení_šachet+Hloubení_celkem</t>
  </si>
  <si>
    <t>1815669156</t>
  </si>
  <si>
    <t>Lože+Obsyp+Obsyp_šachty+(-Vytlačena_potrubí)</t>
  </si>
  <si>
    <t>121,504*1,8 'Přepočtené koeficientem množství</t>
  </si>
  <si>
    <t>1343829530</t>
  </si>
  <si>
    <t>Hloubení_celkem-Lože-Obsyp</t>
  </si>
  <si>
    <t>-Vytlačena_potrubí</t>
  </si>
  <si>
    <t>-(PI*0,225*0,225)*1,2*27</t>
  </si>
  <si>
    <t>1771883825</t>
  </si>
  <si>
    <t>13,8090966361801*2 'Přepočtené koeficientem množství</t>
  </si>
  <si>
    <t>1599865657</t>
  </si>
  <si>
    <t>(27*7)*1,0*(0,168+0,3)</t>
  </si>
  <si>
    <t>-(PI*0,084*0,084)*189</t>
  </si>
  <si>
    <t>817759914</t>
  </si>
  <si>
    <t>84,262*2 'Přepočtené koeficientem množství</t>
  </si>
  <si>
    <t>181301102</t>
  </si>
  <si>
    <t>Rozprostření a urovnání ornice v rovině nebo ve svahu sklonu do 1:5 při souvislé ploše do 500 m2, tl. vrstvy přes 100 do 150 mm</t>
  </si>
  <si>
    <t>1044461031</t>
  </si>
  <si>
    <t>(4*1,5)*2,5</t>
  </si>
  <si>
    <t>-1131503596</t>
  </si>
  <si>
    <t>1155223382</t>
  </si>
  <si>
    <t>(0,6*0,15*2+0,9*0,15*2)*1,6*16</t>
  </si>
  <si>
    <t>"stávající potrubí</t>
  </si>
  <si>
    <t>189*(PI*0,115*0,115)</t>
  </si>
  <si>
    <t>-189*(PI*0,075*0,075)</t>
  </si>
  <si>
    <t>-1919405713</t>
  </si>
  <si>
    <t>189</t>
  </si>
  <si>
    <t>426731370</t>
  </si>
  <si>
    <t>(27*7)*1,0*0,1</t>
  </si>
  <si>
    <t>27*(0,5*1*0,1)</t>
  </si>
  <si>
    <t>564861114</t>
  </si>
  <si>
    <t>Podklad ze štěrkodrti ŠD s rozprostřením a zhutněním, po zhutnění tl. 230 mm</t>
  </si>
  <si>
    <t>-1999186462</t>
  </si>
  <si>
    <t>1187688040</t>
  </si>
  <si>
    <t>((20*3,5))*1,0</t>
  </si>
  <si>
    <t>((7*2))*1,0</t>
  </si>
  <si>
    <t>(1*1,5)*1,0</t>
  </si>
  <si>
    <t>(2*1,5)*1,0</t>
  </si>
  <si>
    <t>871310320</t>
  </si>
  <si>
    <t>Montáž kanalizačního potrubí z plastů z polypropylenu PP hladkého plnostěnného SN 12 DN 150</t>
  </si>
  <si>
    <t>532280183</t>
  </si>
  <si>
    <t>286171420</t>
  </si>
  <si>
    <t>trubka kanalizační PP SN 12, dl. 3m, DN 160</t>
  </si>
  <si>
    <t>28044389</t>
  </si>
  <si>
    <t>189/3</t>
  </si>
  <si>
    <t>63*1,015 'Přepočtené koeficientem množství</t>
  </si>
  <si>
    <t>877310310</t>
  </si>
  <si>
    <t>Montáž tvarovek na kanalizačním plastovém potrubí z polypropylenu PP hladkého plnostěnného kolen DN 150</t>
  </si>
  <si>
    <t>-1130285711</t>
  </si>
  <si>
    <t>286171820</t>
  </si>
  <si>
    <t>koleno kanalizační PP SN 16 45 ° DN 150</t>
  </si>
  <si>
    <t>-1242307733</t>
  </si>
  <si>
    <t>27*1,01 'Přepočtené koeficientem množství</t>
  </si>
  <si>
    <t>877310330</t>
  </si>
  <si>
    <t>Montáž tvarovek na kanalizačním plastovém potrubí z polypropylenu PP hladkého plnostěnného spojek nebo redukcí DN 150</t>
  </si>
  <si>
    <t>-344040949</t>
  </si>
  <si>
    <t>"propojení stávajícho potrubí přípojek do šachty</t>
  </si>
  <si>
    <t>286172450</t>
  </si>
  <si>
    <t>redukce kanalizační PP DN 200/DN150</t>
  </si>
  <si>
    <t>1164213837</t>
  </si>
  <si>
    <t>877355211</t>
  </si>
  <si>
    <t>Montáž tvarovek na kanalizačním potrubí z trub z plastu z tvrdého PVC nebo z polypropylenu v otevřeném výkopu jednoosých DN 200</t>
  </si>
  <si>
    <t>-376389026</t>
  </si>
  <si>
    <t>892352121</t>
  </si>
  <si>
    <t>Tlakové zkoušky vzduchem těsnícími vaky ucpávkovými DN 200</t>
  </si>
  <si>
    <t>832742039</t>
  </si>
  <si>
    <t>894812003</t>
  </si>
  <si>
    <t>Revizní a čistící šachta z polypropylenu PP pro hladké trouby DN 400 šachtové dno (DN šachty / DN trubního vedení) DN 400/150 pravý a levý přítok</t>
  </si>
  <si>
    <t>-1669323701</t>
  </si>
  <si>
    <t>894812031</t>
  </si>
  <si>
    <t>Revizní a čistící šachta z polypropylenu PP pro hladké trouby DN 400 roura šachtová korugovaná bez hrdla, světlé hloubky 1000 mm</t>
  </si>
  <si>
    <t>-154871745</t>
  </si>
  <si>
    <t>894812041</t>
  </si>
  <si>
    <t>Revizní a čistící šachta z polypropylenu PP pro hladké trouby DN 400 roura šachtová korugovaná Příplatek k cenám 2031 - 2035 za uříznutí šachtové roury</t>
  </si>
  <si>
    <t>-416626527</t>
  </si>
  <si>
    <t>894812063</t>
  </si>
  <si>
    <t>Revizní a čistící šachta z polypropylenu PP pro hladké trouby DN 400 poklop litinový (pro zatížení) plný do teleskopické trubky (40 t)</t>
  </si>
  <si>
    <t>401797371</t>
  </si>
  <si>
    <t>1591280835</t>
  </si>
  <si>
    <t>-177025088</t>
  </si>
  <si>
    <t>-1793861648</t>
  </si>
  <si>
    <t>((27*3,5)-(0,55)*27)*2,0</t>
  </si>
  <si>
    <t>(20*3,5)*2,0</t>
  </si>
  <si>
    <t>((7*2))*2,0</t>
  </si>
  <si>
    <t>794122524</t>
  </si>
  <si>
    <t>2070799267</t>
  </si>
  <si>
    <t xml:space="preserve">0,383*9 "dlažba </t>
  </si>
  <si>
    <t>0,729*9 "beton kom</t>
  </si>
  <si>
    <t>(35,27+3,2)*9 "bourané potrubí</t>
  </si>
  <si>
    <t>(38,94+46,197)*9 "štěrk</t>
  </si>
  <si>
    <t>72,006*9 "asfalt</t>
  </si>
  <si>
    <t>-1107051120</t>
  </si>
  <si>
    <t>-1886195329</t>
  </si>
  <si>
    <t>0,72+35,27+3,2</t>
  </si>
  <si>
    <t>792005084</t>
  </si>
  <si>
    <t>72,006</t>
  </si>
  <si>
    <t>-484136650</t>
  </si>
  <si>
    <t>38,94+46,197</t>
  </si>
  <si>
    <t>1151388384</t>
  </si>
  <si>
    <t>100,125</t>
  </si>
  <si>
    <t>11,25</t>
  </si>
  <si>
    <t>45,978</t>
  </si>
  <si>
    <t>58,5</t>
  </si>
  <si>
    <t>-1,272</t>
  </si>
  <si>
    <t>44,169</t>
  </si>
  <si>
    <t>SO 03 - Napojení dešťových svodů</t>
  </si>
  <si>
    <t>PSV - Práce a dodávky PSV</t>
  </si>
  <si>
    <t xml:space="preserve">    721 - Zdravotechnika - vnitřní kanalizace</t>
  </si>
  <si>
    <t>1058788211</t>
  </si>
  <si>
    <t>112,5*1,0</t>
  </si>
  <si>
    <t>1774477092</t>
  </si>
  <si>
    <t>-1954862399</t>
  </si>
  <si>
    <t>-1961223069</t>
  </si>
  <si>
    <t>1136024889</t>
  </si>
  <si>
    <t>112,5*2</t>
  </si>
  <si>
    <t>414410111</t>
  </si>
  <si>
    <t>618564118</t>
  </si>
  <si>
    <t>9*(1+1)*1,2</t>
  </si>
  <si>
    <t>12*(1,5+1,5)*1,2</t>
  </si>
  <si>
    <t>9*(1,5+1,5)*1,2</t>
  </si>
  <si>
    <t>1864039569</t>
  </si>
  <si>
    <t>112,5*1,0*1,2</t>
  </si>
  <si>
    <t>-(112,5)*1,0*0,31</t>
  </si>
  <si>
    <t>100,125*0,4 'Přepočtené koeficientem množství</t>
  </si>
  <si>
    <t>1215700956</t>
  </si>
  <si>
    <t>-226163445</t>
  </si>
  <si>
    <t>-385567392</t>
  </si>
  <si>
    <t>-1476809172</t>
  </si>
  <si>
    <t>2124162786</t>
  </si>
  <si>
    <t>493156556</t>
  </si>
  <si>
    <t>-1059297266</t>
  </si>
  <si>
    <t>750468460</t>
  </si>
  <si>
    <t>-682464493</t>
  </si>
  <si>
    <t>Lože+Obsyp+(-Vytlačena_potrubí)</t>
  </si>
  <si>
    <t>58,5*1,8 'Přepočtené koeficientem množství</t>
  </si>
  <si>
    <t>-241399454</t>
  </si>
  <si>
    <t>476270297</t>
  </si>
  <si>
    <t>112,5*1,0*(0,12+0,3)</t>
  </si>
  <si>
    <t>-(PI*0,06*0,06)*112,5</t>
  </si>
  <si>
    <t>741878806</t>
  </si>
  <si>
    <t>45,978*2 'Přepočtené koeficientem množství</t>
  </si>
  <si>
    <t>-1748758901</t>
  </si>
  <si>
    <t>-1310259554</t>
  </si>
  <si>
    <t>112,5*(PI*0,088*0,088)</t>
  </si>
  <si>
    <t>-112,5*(PI*0,05*0,05)</t>
  </si>
  <si>
    <t>1253223785</t>
  </si>
  <si>
    <t>112,5</t>
  </si>
  <si>
    <t>102687777</t>
  </si>
  <si>
    <t>112,5*1,0*0,1</t>
  </si>
  <si>
    <t>-1423014740</t>
  </si>
  <si>
    <t>-1382775403</t>
  </si>
  <si>
    <t>871260310</t>
  </si>
  <si>
    <t>Montáž kanalizačního potrubí z plastů z polypropylenu PP hladkého plnostěnného SN 10 DN 100</t>
  </si>
  <si>
    <t>-1027657590</t>
  </si>
  <si>
    <t>286171100</t>
  </si>
  <si>
    <t>trubka kanalizační PP SN 10, dl. 3m, DN 100</t>
  </si>
  <si>
    <t>-975538649</t>
  </si>
  <si>
    <t>112,5/3</t>
  </si>
  <si>
    <t>37,5*1,015 'Přepočtené koeficientem množství</t>
  </si>
  <si>
    <t>877260310</t>
  </si>
  <si>
    <t>Montáž tvarovek na kanalizačním plastovém potrubí z polypropylenu PP hladkého plnostěnného kolen DN 100</t>
  </si>
  <si>
    <t>-1786089428</t>
  </si>
  <si>
    <t>22+5</t>
  </si>
  <si>
    <t>286171700</t>
  </si>
  <si>
    <t>koleno kanalizační PP SN 16 30 ° DN 100</t>
  </si>
  <si>
    <t>-2086893528</t>
  </si>
  <si>
    <t>22*1,01 'Přepočtené koeficientem množství</t>
  </si>
  <si>
    <t>286171800</t>
  </si>
  <si>
    <t>koleno kanalizační PP SN 16 45 ° DN 100</t>
  </si>
  <si>
    <t>2031837968</t>
  </si>
  <si>
    <t>877260320</t>
  </si>
  <si>
    <t>Montáž tvarovek na kanalizačním plastovém potrubí z polypropylenu PP hladkého plnostěnného odboček DN 100</t>
  </si>
  <si>
    <t>-795710108</t>
  </si>
  <si>
    <t>286172000</t>
  </si>
  <si>
    <t>odbočka kanalizační PP SN 16 45° DN 100/DN100</t>
  </si>
  <si>
    <t>-2070908495</t>
  </si>
  <si>
    <t>877270330</t>
  </si>
  <si>
    <t>Montáž tvarovek na kanalizačním plastovém potrubí z polypropylenu PP hladkého plnostěnného spojek nebo redukcí DN 125</t>
  </si>
  <si>
    <t>502688104</t>
  </si>
  <si>
    <t>286172430</t>
  </si>
  <si>
    <t>redukce kanalizační PP DN 150/DN100</t>
  </si>
  <si>
    <t>-261570696</t>
  </si>
  <si>
    <t>2142958482</t>
  </si>
  <si>
    <t>344117063</t>
  </si>
  <si>
    <t>1140780861</t>
  </si>
  <si>
    <t>-1769234698</t>
  </si>
  <si>
    <t>112,5*2,0</t>
  </si>
  <si>
    <t>-1973225885</t>
  </si>
  <si>
    <t>-2034163457</t>
  </si>
  <si>
    <t>(4,077)*9 "bourané potrubí</t>
  </si>
  <si>
    <t>(49,5)*9 "štěrk</t>
  </si>
  <si>
    <t>24,75*9 "asfalt</t>
  </si>
  <si>
    <t>100504463</t>
  </si>
  <si>
    <t>-1981039958</t>
  </si>
  <si>
    <t>4,077</t>
  </si>
  <si>
    <t>910410340</t>
  </si>
  <si>
    <t>24,75</t>
  </si>
  <si>
    <t>2115124905</t>
  </si>
  <si>
    <t>49,5</t>
  </si>
  <si>
    <t>559642527</t>
  </si>
  <si>
    <t>PSV</t>
  </si>
  <si>
    <t>Práce a dodávky PSV</t>
  </si>
  <si>
    <t>721</t>
  </si>
  <si>
    <t>Zdravotechnika - vnitřní kanalizace</t>
  </si>
  <si>
    <t>721241102</t>
  </si>
  <si>
    <t>Lapače střešních splavenin litinové DN 125</t>
  </si>
  <si>
    <t>334672656</t>
  </si>
  <si>
    <t>Hloubení_rýha</t>
  </si>
  <si>
    <t>38,025</t>
  </si>
  <si>
    <t>Hloubení_vpust</t>
  </si>
  <si>
    <t>3,5</t>
  </si>
  <si>
    <t>15,604</t>
  </si>
  <si>
    <t>37,015</t>
  </si>
  <si>
    <t>-0,776</t>
  </si>
  <si>
    <t>30,021</t>
  </si>
  <si>
    <t>SO 04 - Rekonstrukce přípojek uličních vpustí</t>
  </si>
  <si>
    <t>-319818735</t>
  </si>
  <si>
    <t>(35-(10*0,55))*1,0</t>
  </si>
  <si>
    <t>-315954622</t>
  </si>
  <si>
    <t>((35-(10*0,55))*1,0)*2</t>
  </si>
  <si>
    <t>768048178</t>
  </si>
  <si>
    <t>5*1,0</t>
  </si>
  <si>
    <t>177835627</t>
  </si>
  <si>
    <t>35*2</t>
  </si>
  <si>
    <t>1418731071</t>
  </si>
  <si>
    <t>632196980</t>
  </si>
  <si>
    <t>5*1,0*(1+1)*1,55</t>
  </si>
  <si>
    <t>5*1,0*(1,5+1,5)*1,55</t>
  </si>
  <si>
    <t>-315940468</t>
  </si>
  <si>
    <t>35*1,0*1,55</t>
  </si>
  <si>
    <t>-(35-(10*0,55))*1,0*0,55</t>
  </si>
  <si>
    <t>38,025*0,4 'Přepočtené koeficientem množství</t>
  </si>
  <si>
    <t>-1751820081</t>
  </si>
  <si>
    <t>Hloubení_rýha*0,4*0,5</t>
  </si>
  <si>
    <t>1888660181</t>
  </si>
  <si>
    <t>Hloubení_rýha*0,6</t>
  </si>
  <si>
    <t>1433288869</t>
  </si>
  <si>
    <t>Hloubení_rýha*0,6*0,5</t>
  </si>
  <si>
    <t>1452860169</t>
  </si>
  <si>
    <t>10*(1,0*1,0*1,4)</t>
  </si>
  <si>
    <t>-35031071</t>
  </si>
  <si>
    <t>Hloubení_vpust*0,5</t>
  </si>
  <si>
    <t>-980603424</t>
  </si>
  <si>
    <t>35*2,0*1,55</t>
  </si>
  <si>
    <t>2113705092</t>
  </si>
  <si>
    <t>-2033917512</t>
  </si>
  <si>
    <t>Hloubení_rýha*0,5</t>
  </si>
  <si>
    <t>-1960769439</t>
  </si>
  <si>
    <t>-1492878204</t>
  </si>
  <si>
    <t>1589049241</t>
  </si>
  <si>
    <t>-1508141020</t>
  </si>
  <si>
    <t>Hloubení_rýha+Hloubení_vpust</t>
  </si>
  <si>
    <t>1529314920</t>
  </si>
  <si>
    <t>Hloubení_rýha+Hloubení_vpust-Zásyp*0,5</t>
  </si>
  <si>
    <t>37,015*1,8 'Přepočtené koeficientem množství</t>
  </si>
  <si>
    <t>1792616656</t>
  </si>
  <si>
    <t>Hloubení_rýha-Lože-Obsyp</t>
  </si>
  <si>
    <t>-10*(PI*0,3*0,3)*1,3</t>
  </si>
  <si>
    <t>Obsyp_vpust</t>
  </si>
  <si>
    <t>-297673865</t>
  </si>
  <si>
    <t>15,0577969047485*2 'Přepočtené koeficientem množství</t>
  </si>
  <si>
    <t>-134951141</t>
  </si>
  <si>
    <t>35*1,0*(0,168+0,3)</t>
  </si>
  <si>
    <t>-35*(PI*0,084*0,084)</t>
  </si>
  <si>
    <t>1944616343</t>
  </si>
  <si>
    <t>15,604*2 'Přepočtené koeficientem množství</t>
  </si>
  <si>
    <t>-1591486542</t>
  </si>
  <si>
    <t>-202752358</t>
  </si>
  <si>
    <t>"stávající vpustě</t>
  </si>
  <si>
    <t>10*(PI*0,275*0,275)*1,4</t>
  </si>
  <si>
    <t>-10*(PI*0,225*0,225)*1,4</t>
  </si>
  <si>
    <t>35*(PI*0,14*0,14)</t>
  </si>
  <si>
    <t>-35*(PI*0,075*0,075)</t>
  </si>
  <si>
    <t>1995466952</t>
  </si>
  <si>
    <t>818190486</t>
  </si>
  <si>
    <t>35*1,0*0,1</t>
  </si>
  <si>
    <t>-580066362</t>
  </si>
  <si>
    <t>441293133</t>
  </si>
  <si>
    <t>-1418511477</t>
  </si>
  <si>
    <t>35/3</t>
  </si>
  <si>
    <t>11,667*1,015 'Přepočtené koeficientem množství</t>
  </si>
  <si>
    <t>1183058070</t>
  </si>
  <si>
    <t>10*2</t>
  </si>
  <si>
    <t>1188377712</t>
  </si>
  <si>
    <t>286171920</t>
  </si>
  <si>
    <t>koleno kanalizační PP SN 1687 ° DN 150</t>
  </si>
  <si>
    <t>733264800</t>
  </si>
  <si>
    <t>20*1,01 'Přepočtené koeficientem množství</t>
  </si>
  <si>
    <t>1239767587</t>
  </si>
  <si>
    <t>895941311</t>
  </si>
  <si>
    <t>Zřízení vpusti kanalizační uliční z betonových dílců typ UVB-50</t>
  </si>
  <si>
    <t>-898662407</t>
  </si>
  <si>
    <t>592238750</t>
  </si>
  <si>
    <t>koš nízký pro uliční vpusti, žárově zinkovaný plech,pro rám 500/500</t>
  </si>
  <si>
    <t>572750756</t>
  </si>
  <si>
    <t>10*1,01 'Přepočtené koeficientem množství</t>
  </si>
  <si>
    <t>592238540</t>
  </si>
  <si>
    <t>skruž betonová pro uliční vpusť s výtokovým otvorem PVC, 45x35x5 cm</t>
  </si>
  <si>
    <t>-2111838064</t>
  </si>
  <si>
    <t>592238640</t>
  </si>
  <si>
    <t>prstenec betonový pro uliční vpusť vyrovnávací 39 x 6 x 13 cm</t>
  </si>
  <si>
    <t>974372451</t>
  </si>
  <si>
    <t>592238560</t>
  </si>
  <si>
    <t>skruž betonová pro uliční vpusť horní 45x19,5x5 cm</t>
  </si>
  <si>
    <t>-1749668267</t>
  </si>
  <si>
    <t>592238520</t>
  </si>
  <si>
    <t>dno betonové pro uliční vpusť s kalovou prohlubní 45x30x5 cm</t>
  </si>
  <si>
    <t>234774837</t>
  </si>
  <si>
    <t>899204112</t>
  </si>
  <si>
    <t>Osazení mříží litinových včetně rámů a košů na bahno pro třídu zatížení D400, E600</t>
  </si>
  <si>
    <t>-984349115</t>
  </si>
  <si>
    <t>592238780</t>
  </si>
  <si>
    <t>mříž vtoková pro uliční vpusti 500/500 mm</t>
  </si>
  <si>
    <t>1243698414</t>
  </si>
  <si>
    <t>899204211</t>
  </si>
  <si>
    <t>Demontáž mříží litinových včetně rámů, hmotnosti jednotlivě přes 150 Kg</t>
  </si>
  <si>
    <t>1739535244</t>
  </si>
  <si>
    <t>762576780</t>
  </si>
  <si>
    <t>-2049588845</t>
  </si>
  <si>
    <t>(35-(10*0,55))*2</t>
  </si>
  <si>
    <t>-1386432186</t>
  </si>
  <si>
    <t>-716635925</t>
  </si>
  <si>
    <t>37,887*9 'Přepočtené koeficientem množství</t>
  </si>
  <si>
    <t>-1464112228</t>
  </si>
  <si>
    <t>1784727305</t>
  </si>
  <si>
    <t>5,797+2,0</t>
  </si>
  <si>
    <t>-2104722830</t>
  </si>
  <si>
    <t>12,98</t>
  </si>
  <si>
    <t>-1493808122</t>
  </si>
  <si>
    <t>17,11</t>
  </si>
  <si>
    <t>1440431374</t>
  </si>
  <si>
    <t>Fréza_300</t>
  </si>
  <si>
    <t>rozšíření rýhy +300</t>
  </si>
  <si>
    <t>191,19</t>
  </si>
  <si>
    <t>Podklad_štěrk</t>
  </si>
  <si>
    <t>349,7</t>
  </si>
  <si>
    <t>SO 05 - Komunikace</t>
  </si>
  <si>
    <t xml:space="preserve">    711 - Izolace proti vodě, vlhkosti a plynům</t>
  </si>
  <si>
    <t>113107221</t>
  </si>
  <si>
    <t>Odstranění podkladů nebo krytů s přemístěním hmot na skládku na vzdálenost do 20 m nebo s naložením na dopravní prostředek v ploše jednotlivě přes 200 m2 z kameniva hrubého drceného, o tl. vrstvy do 100 mm</t>
  </si>
  <si>
    <t>-1738288581</t>
  </si>
  <si>
    <t>"kan přípojky</t>
  </si>
  <si>
    <t>"dešťové svody</t>
  </si>
  <si>
    <t>"přípojky UV</t>
  </si>
  <si>
    <t>Provizorní_rýha</t>
  </si>
  <si>
    <t>113154233</t>
  </si>
  <si>
    <t>Frézování živičného podkladu nebo krytu s naložením na dopravní prostředek plochy přes 500 do 1 000 m2 bez překážek v trase pruhu šířky přes 1 m do 2 m, tloušťky vrstvy 50 mm</t>
  </si>
  <si>
    <t>-1204529508</t>
  </si>
  <si>
    <t>209,5*0,6</t>
  </si>
  <si>
    <t>((27*3,5)-(0,55)*27)*0,6</t>
  </si>
  <si>
    <t>(35-(10*0,55))*0,6</t>
  </si>
  <si>
    <t>113154263</t>
  </si>
  <si>
    <t>Frézování živičného podkladu nebo krytu s naložením na dopravní prostředek plochy přes 500 do 1 000 m2 s překážkami v trase pruhu šířky přes 1 m do 2 m, tloušťky vrstvy 50 mm</t>
  </si>
  <si>
    <t>-1572506407</t>
  </si>
  <si>
    <t>"odpočet rýha</t>
  </si>
  <si>
    <t>-209,5*1,1</t>
  </si>
  <si>
    <t>-((2*2)-(2*1,1)) "rozšíření ŠP2</t>
  </si>
  <si>
    <t>-((2*2)-(2*1,1)) "rozšíření ŠP3</t>
  </si>
  <si>
    <t>-((2*2)-(2*1,1)) "rozšíření ŠP4</t>
  </si>
  <si>
    <t>-((2*2)-(2*1,1)) "rozšíření ŠP5</t>
  </si>
  <si>
    <t>-((2*2)-(1*1,1)) "rozšíření ŠP6</t>
  </si>
  <si>
    <t>-((27*3,5)-(0,55)*27)*1,0</t>
  </si>
  <si>
    <t>-(35-(10*0,55))*1,0</t>
  </si>
  <si>
    <t>-Fréza_300</t>
  </si>
  <si>
    <t>"C3 Situace Písečná.dwg</t>
  </si>
  <si>
    <t>1610,311</t>
  </si>
  <si>
    <t>504,469 "chodník vpravo po toku</t>
  </si>
  <si>
    <t>364,676"chodní vlevo po toku</t>
  </si>
  <si>
    <t>113201112</t>
  </si>
  <si>
    <t>Vytrhání obrub s vybouráním lože, s přemístěním hmot na skládku na vzdálenost do 3 m nebo s naložením na dopravní prostředek silničních ležatých</t>
  </si>
  <si>
    <t>-877406333</t>
  </si>
  <si>
    <t>(0,540+0,523+0,530+0,529+0,510+0,546+0,521+0,535+0,536+0,212+0,317+0,362)+204,048"po toku levá strana</t>
  </si>
  <si>
    <t>(0,470+0,487+0,473+0,476+0,483+0,466+0,047)+213,727 "po toku pravá strana</t>
  </si>
  <si>
    <t>(0,540+0,523+0,530+0,529+0,510+0,546+0,521+0,535+0,536+0,212+0,317+0,362)+204,048"po toku levá strana přídlažba</t>
  </si>
  <si>
    <t>(0,470+0,487+0,473+0,476+0,483+0,466+0,047)+213,727 "po toku pravá strana přídlažba</t>
  </si>
  <si>
    <t>132312102</t>
  </si>
  <si>
    <t>Hloubení zapažených i nezapažených rýh šířky do 600 mm ručním nebo pneumatickým nářadím s urovnáním dna do předepsaného profilu a spádu v horninách tř. 4 nesoudržných</t>
  </si>
  <si>
    <t>-417793007</t>
  </si>
  <si>
    <t>"výkop pro nopovou fólii</t>
  </si>
  <si>
    <t>(3,770+194,353+211,632)*0,3*0,4</t>
  </si>
  <si>
    <t>-637977945</t>
  </si>
  <si>
    <t>561031111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</si>
  <si>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200 do 250 mm</t>
  </si>
  <si>
    <t>1451489316</t>
  </si>
  <si>
    <t>585301700</t>
  </si>
  <si>
    <t>vápno nehašené CL 90-Q standardní</t>
  </si>
  <si>
    <t>1032126425</t>
  </si>
  <si>
    <t>(869,145*0,23*2,2)*0,03</t>
  </si>
  <si>
    <t>564851111</t>
  </si>
  <si>
    <t>Podklad ze štěrkodrti ŠD s rozprostřením a zhutněním, po zhutnění tl. 150 mm</t>
  </si>
  <si>
    <t>-515948053</t>
  </si>
  <si>
    <t>564861111</t>
  </si>
  <si>
    <t>Podklad ze štěrkodrti ŠD s rozprostřením a zhutněním, po zhutnění tl. 200 mm</t>
  </si>
  <si>
    <t>-202813145</t>
  </si>
  <si>
    <t>-1923967723</t>
  </si>
  <si>
    <t>"chodník přípojky</t>
  </si>
  <si>
    <t>565175111</t>
  </si>
  <si>
    <t>Asfaltový beton vrstva podkladní ACP 16 (obalované kamenivo střednězrnné - OKS) s rozprostřením a zhutněním v pruhu šířky do 3 m, po zhutnění tl. 100 mm</t>
  </si>
  <si>
    <t>-1986408414</t>
  </si>
  <si>
    <t>573111112</t>
  </si>
  <si>
    <t>Postřik infiltrační PI z asfaltu silničního s posypem kamenivem, v množství 1,00 kg/m2</t>
  </si>
  <si>
    <t>665096012</t>
  </si>
  <si>
    <t>573231108</t>
  </si>
  <si>
    <t>Postřik spojovací PS bez posypu kamenivem ze silniční emulze, v množství 0,50 kg/m2</t>
  </si>
  <si>
    <t>-152448740</t>
  </si>
  <si>
    <t>577144121</t>
  </si>
  <si>
    <t>Asfaltový beton vrstva obrusná ACO 11 (ABS) s rozprostřením a se zhutněním z nemodifikovaného asfaltu v pruhu šířky přes 3 m tř. I, po zhutnění tl. 50 mm</t>
  </si>
  <si>
    <t>14657876</t>
  </si>
  <si>
    <t>577145112</t>
  </si>
  <si>
    <t>Asfaltový beton vrstva ložní ACL 16 (ABH) s rozprostřením a zhutněním z nemodifikovaného asfaltu v pruhu šířky do 3 m, po zhutnění tl. 50 mm</t>
  </si>
  <si>
    <t>480359657</t>
  </si>
  <si>
    <t>596211113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</si>
  <si>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300 m2</t>
  </si>
  <si>
    <t>-78686438</t>
  </si>
  <si>
    <t>-(15,621+14,749+16,362+13,575+12,503+24,994+12,812+7,752+3,68+10,734+12,206+8,956+20,99+26,316+11,114)"dlažba tl. 80mm</t>
  </si>
  <si>
    <t>592453080</t>
  </si>
  <si>
    <t>dlažba skladebná betonová základní 20 x 10 x 6 cm přírodní</t>
  </si>
  <si>
    <t>-485828607</t>
  </si>
  <si>
    <t>-(15,621+14,749+16,362+13,575+12,503+24,994+12,812+7,752+3,68+10,734+12,206+8,956+20,99+26,316+11,114)</t>
  </si>
  <si>
    <t>-(0,540+0,523+0,530+0,529+0,510+0,546+0,521+0,535+0,536+0,212+0,317+0,362)*2*0,5"po toku levá strana nevidomá</t>
  </si>
  <si>
    <t>-(0,470+0,487+0,473+0,476+0,483+0,466+0,047)*2*0,5 "po toku pravá strana nevidomá</t>
  </si>
  <si>
    <t>648,218*1,01 'Přepočtené koeficientem množství</t>
  </si>
  <si>
    <t>592452670</t>
  </si>
  <si>
    <t>dlažba skladebná betonová základní pro nevidomé 20 x 10 x 6 cm barevná</t>
  </si>
  <si>
    <t>-911635791</t>
  </si>
  <si>
    <t>(0,540+0,523+0,530+0,529+0,510+0,546+0,521+0,535+0,536+0,212+0,317+0,362)*2*0,5"po toku levá strana</t>
  </si>
  <si>
    <t>(0,470+0,487+0,473+0,476+0,483+0,466+0,047)*2*0,5 "po toku pravá strana</t>
  </si>
  <si>
    <t>8,563*1,01 'Přepočtené koeficientem množství</t>
  </si>
  <si>
    <t>596211211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</si>
  <si>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50 do 100 m2</t>
  </si>
  <si>
    <t>-683336052</t>
  </si>
  <si>
    <t>15,621+14,749+16,362+13,575+12,503+24,994+12,812+7,752+3,68+10,734+12,206+8,956+20,99+26,316+11,114</t>
  </si>
  <si>
    <t>592453110</t>
  </si>
  <si>
    <t>dlažba skladebná betonová základní 20 x 10 x 8 cm přírodní</t>
  </si>
  <si>
    <t>-1227652764</t>
  </si>
  <si>
    <t>212,364*1,01 'Přepočtené koeficientem množství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</si>
  <si>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</si>
  <si>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</si>
  <si>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-53845025</t>
  </si>
  <si>
    <t>592185840</t>
  </si>
  <si>
    <t>přídlažba 50x25x8 cm</t>
  </si>
  <si>
    <t>392696185</t>
  </si>
  <si>
    <t>426,338*1,01 'Přepočtené koeficientem množství</t>
  </si>
  <si>
    <t>916241113</t>
  </si>
  <si>
    <t>Osazení obrubníku kamenného se zřízením lože, s vyplněním a zatřením spár cementovou maltou ležatého s boční opěrou z betonu prostého tř. C 12/15, do lože z betonu prostého téže značky</t>
  </si>
  <si>
    <t>1507077379</t>
  </si>
  <si>
    <t>583803140</t>
  </si>
  <si>
    <t>obrubník kamenný přímý, žula, 30x20</t>
  </si>
  <si>
    <t>1593632086</t>
  </si>
  <si>
    <t>919731122</t>
  </si>
  <si>
    <t>Zarovnání styčné plochy podkladu nebo krytu podél vybourané části komunikace nebo zpevněné plochy živičné tl. přes 50 do 100 mm</t>
  </si>
  <si>
    <t>-1079902027</t>
  </si>
  <si>
    <t>(2*4)-(2*1,1) "rozšíření ŠP2</t>
  </si>
  <si>
    <t>(2*4)-(2*1,1) "rozšíření ŠP3</t>
  </si>
  <si>
    <t>(2*4)-(2*1,1) "rozšíření ŠP4</t>
  </si>
  <si>
    <t>(2*4)-(2*1,1) "rozšíření ŠP5</t>
  </si>
  <si>
    <t>(2*4)-(1*1,1) "rozšíření ŠP6</t>
  </si>
  <si>
    <t>(35-(10*0,55))*2,0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</si>
  <si>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</si>
  <si>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</si>
  <si>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-382862971</t>
  </si>
  <si>
    <t>"Příčná</t>
  </si>
  <si>
    <t>2*7,0</t>
  </si>
  <si>
    <t>"Okružní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</si>
  <si>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</si>
  <si>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</si>
  <si>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-1988890255</t>
  </si>
  <si>
    <t>"čištění povrchu po fréze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</si>
  <si>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</si>
  <si>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</si>
  <si>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-3898255</t>
  </si>
  <si>
    <t>-956321862</t>
  </si>
  <si>
    <t>1355946582</t>
  </si>
  <si>
    <t>(748,251-247,276)*9</t>
  </si>
  <si>
    <t>247,276*4 "uskladnění obrub a přídlažby v areálu TS města</t>
  </si>
  <si>
    <t>-1089878180</t>
  </si>
  <si>
    <t>1074066941</t>
  </si>
  <si>
    <t>24,472+248,136</t>
  </si>
  <si>
    <t>1536332160</t>
  </si>
  <si>
    <t>93,619+134,747</t>
  </si>
  <si>
    <t>998225111</t>
  </si>
  <si>
    <t>Přesun hmot pro komunikace s krytem z kameniva, monolitickým betonovým nebo živičným dopravní vzdálenost do 200 m jakékoliv délky objektu</t>
  </si>
  <si>
    <t>-1213316133</t>
  </si>
  <si>
    <t>998225192</t>
  </si>
  <si>
    <t>Přesun hmot pro komunikace s krytem z kameniva, monolitickým betonovým nebo živičným Příplatek k ceně za zvětšený přesun přes vymezenou největší dopravní vzdálenost do 2000 m</t>
  </si>
  <si>
    <t>-1306183489</t>
  </si>
  <si>
    <t>711</t>
  </si>
  <si>
    <t>Izolace proti vodě, vlhkosti a plynům</t>
  </si>
  <si>
    <t>711161302</t>
  </si>
  <si>
    <t>Izolace proti zemní vlhkosti nopovými foliemi základů nebo stěn pro běžné podmínky tloušťky 0,4 mm, šířky 1,0 m</t>
  </si>
  <si>
    <t>1630171384</t>
  </si>
  <si>
    <t>(3,770+194,353+211,632)*0,400</t>
  </si>
  <si>
    <t>711161382</t>
  </si>
  <si>
    <t>Izolace proti zemní vlhkosti nopovými foliemi ukončení izolace lištou provětrávací</t>
  </si>
  <si>
    <t>-109099794</t>
  </si>
  <si>
    <t>(3,770+194,353+211,632)</t>
  </si>
  <si>
    <t>SO 06 -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</si>
  <si>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</si>
  <si>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</si>
  <si>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</si>
  <si>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</si>
  <si>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</si>
  <si>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</si>
  <si>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</si>
  <si>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012203000</t>
  </si>
  <si>
    <t>Průzkumné, geodetické a projektové práce geodetické práce při provádění stavby</t>
  </si>
  <si>
    <t>…</t>
  </si>
  <si>
    <t>1024</t>
  </si>
  <si>
    <t>-928737470</t>
  </si>
  <si>
    <t>012303000</t>
  </si>
  <si>
    <t>Průzkumné, geodetické a projektové práce geodetické práce po výstavbě</t>
  </si>
  <si>
    <t>291210007</t>
  </si>
  <si>
    <t>012403000</t>
  </si>
  <si>
    <t>Průzkumné, geodetické a projektové práce geodetické práce kartografické práce</t>
  </si>
  <si>
    <t>1694752751</t>
  </si>
  <si>
    <t>013254000</t>
  </si>
  <si>
    <t>Průzkumné, geodetické a projektové práce projektové práce dokumentace stavby (výkresová a textová) skutečného provedení stavby</t>
  </si>
  <si>
    <t>1040075133</t>
  </si>
  <si>
    <t>VRN3</t>
  </si>
  <si>
    <t>Zařízení staveniště</t>
  </si>
  <si>
    <t>032103000</t>
  </si>
  <si>
    <t>Zařízení staveniště vybavení staveniště náklady na stavební buňky</t>
  </si>
  <si>
    <t>-148701662</t>
  </si>
  <si>
    <t>032203000</t>
  </si>
  <si>
    <t>Zařízení staveniště vybavení staveniště pronájem ploch staveniště</t>
  </si>
  <si>
    <t>1450463833</t>
  </si>
  <si>
    <t>032903000</t>
  </si>
  <si>
    <t>Zařízení staveniště vybavení staveniště náklady na provoz a údržbu vybavení staveniště</t>
  </si>
  <si>
    <t>-1201691331</t>
  </si>
  <si>
    <t>034303000</t>
  </si>
  <si>
    <t>Zařízení staveniště zabezpečení staveniště dopravní značení na staveništi</t>
  </si>
  <si>
    <t>378451277</t>
  </si>
  <si>
    <t>034503000</t>
  </si>
  <si>
    <t>Zařízení staveniště zabezpečení staveniště informační tabule</t>
  </si>
  <si>
    <t>-1283511810</t>
  </si>
  <si>
    <t>039103000</t>
  </si>
  <si>
    <t>Zařízení staveniště zrušení zařízení staveniště rozebrání, bourání a odvoz</t>
  </si>
  <si>
    <t>1405650163</t>
  </si>
  <si>
    <t>VRN4</t>
  </si>
  <si>
    <t>Inženýrská činnost</t>
  </si>
  <si>
    <t>042503000</t>
  </si>
  <si>
    <t>Inženýrská činnost posudky plán BOZP na staveništi</t>
  </si>
  <si>
    <t>485706104</t>
  </si>
  <si>
    <t>043134000</t>
  </si>
  <si>
    <t>Inženýrská činnost zkoušky a ostatní měření zkoušky zátěžové</t>
  </si>
  <si>
    <t>-1569495854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</si>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</sst>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horizontal="left" vertical="center"/>
    </xf>
    <xf numFmtId="0" fontId="0" fillId="3" borderId="10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left" vertical="center"/>
    </xf>
    <xf numFmtId="4" fontId="3" fillId="3" borderId="10" xfId="0" applyNumberFormat="1" applyFont="1" applyFill="1" applyBorder="1" applyAlignment="1" applyProtection="1">
      <alignment vertical="center"/>
    </xf>
    <xf numFmtId="0" fontId="0" fillId="3" borderId="11" xfId="0" applyFont="1" applyFill="1" applyBorder="1" applyAlignment="1" applyProtection="1">
      <alignment vertical="center"/>
    </xf>
    <xf numFmtId="0" fontId="0" fillId="3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2" fillId="4" borderId="10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right" vertical="center"/>
    </xf>
    <xf numFmtId="0" fontId="2" fillId="4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2" borderId="0" xfId="0" applyFill="1" applyProtection="1"/>
    <xf numFmtId="0" fontId="31" fillId="2" borderId="0" xfId="1" applyFont="1" applyFill="1" applyAlignment="1" applyProtection="1">
      <alignment vertical="center"/>
    </xf>
    <xf numFmtId="0" fontId="45" fillId="2" borderId="0" xfId="1" applyFill="1" applyProtection="1"/>
    <xf numFmtId="0" fontId="32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3" fillId="4" borderId="10" xfId="0" applyFont="1" applyFill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center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27" xfId="0" applyFont="1" applyFill="1" applyBorder="1" applyAlignment="1" applyProtection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right" vertical="center"/>
    </xf>
    <xf numFmtId="0" fontId="0" fillId="4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0" borderId="28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S4" s="24" t="s">
        <v>13</v>
      </c>
    </row>
    <row r="5" ht="14.4" customHeight="1">
      <c r="B5" s="28"/>
      <c r="C5" s="29"/>
      <c r="D5" s="33" t="s">
        <v>14</v>
      </c>
      <c r="E5" s="29"/>
      <c r="F5" s="29"/>
      <c r="G5" s="29"/>
      <c r="H5" s="29"/>
      <c r="I5" s="29"/>
      <c r="J5" s="29"/>
      <c r="K5" s="34" t="s">
        <v>15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S5" s="24" t="s">
        <v>8</v>
      </c>
    </row>
    <row r="6" ht="36.96" customHeight="1">
      <c r="B6" s="28"/>
      <c r="C6" s="29"/>
      <c r="D6" s="35" t="s">
        <v>16</v>
      </c>
      <c r="E6" s="29"/>
      <c r="F6" s="29"/>
      <c r="G6" s="29"/>
      <c r="H6" s="29"/>
      <c r="I6" s="29"/>
      <c r="J6" s="29"/>
      <c r="K6" s="36" t="s">
        <v>17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S6" s="24" t="s">
        <v>8</v>
      </c>
    </row>
    <row r="7" ht="14.4" customHeight="1">
      <c r="B7" s="28"/>
      <c r="C7" s="29"/>
      <c r="D7" s="37" t="s">
        <v>18</v>
      </c>
      <c r="E7" s="29"/>
      <c r="F7" s="29"/>
      <c r="G7" s="29"/>
      <c r="H7" s="29"/>
      <c r="I7" s="29"/>
      <c r="J7" s="29"/>
      <c r="K7" s="34" t="s">
        <v>19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20</v>
      </c>
      <c r="AL7" s="29"/>
      <c r="AM7" s="29"/>
      <c r="AN7" s="34" t="s">
        <v>21</v>
      </c>
      <c r="AO7" s="29"/>
      <c r="AP7" s="29"/>
      <c r="AQ7" s="31"/>
      <c r="BS7" s="24" t="s">
        <v>8</v>
      </c>
    </row>
    <row r="8" ht="14.4" customHeight="1">
      <c r="B8" s="28"/>
      <c r="C8" s="29"/>
      <c r="D8" s="37" t="s">
        <v>22</v>
      </c>
      <c r="E8" s="29"/>
      <c r="F8" s="29"/>
      <c r="G8" s="29"/>
      <c r="H8" s="29"/>
      <c r="I8" s="29"/>
      <c r="J8" s="29"/>
      <c r="K8" s="34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24</v>
      </c>
      <c r="AL8" s="29"/>
      <c r="AM8" s="29"/>
      <c r="AN8" s="34" t="s">
        <v>25</v>
      </c>
      <c r="AO8" s="29"/>
      <c r="AP8" s="29"/>
      <c r="AQ8" s="31"/>
      <c r="BS8" s="24" t="s">
        <v>8</v>
      </c>
    </row>
    <row r="9" ht="29.28" customHeight="1">
      <c r="B9" s="28"/>
      <c r="C9" s="29"/>
      <c r="D9" s="33" t="s">
        <v>26</v>
      </c>
      <c r="E9" s="29"/>
      <c r="F9" s="29"/>
      <c r="G9" s="29"/>
      <c r="H9" s="29"/>
      <c r="I9" s="29"/>
      <c r="J9" s="29"/>
      <c r="K9" s="38" t="s">
        <v>27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3" t="s">
        <v>28</v>
      </c>
      <c r="AL9" s="29"/>
      <c r="AM9" s="29"/>
      <c r="AN9" s="38" t="s">
        <v>29</v>
      </c>
      <c r="AO9" s="29"/>
      <c r="AP9" s="29"/>
      <c r="AQ9" s="31"/>
      <c r="BS9" s="24" t="s">
        <v>8</v>
      </c>
    </row>
    <row r="10" ht="14.4" customHeight="1">
      <c r="B10" s="28"/>
      <c r="C10" s="29"/>
      <c r="D10" s="37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31</v>
      </c>
      <c r="AL10" s="29"/>
      <c r="AM10" s="29"/>
      <c r="AN10" s="34" t="s">
        <v>32</v>
      </c>
      <c r="AO10" s="29"/>
      <c r="AP10" s="29"/>
      <c r="AQ10" s="31"/>
      <c r="BS10" s="24" t="s">
        <v>8</v>
      </c>
    </row>
    <row r="11" ht="18.48" customHeight="1">
      <c r="B11" s="28"/>
      <c r="C11" s="29"/>
      <c r="D11" s="29"/>
      <c r="E11" s="34" t="s">
        <v>33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34</v>
      </c>
      <c r="AL11" s="29"/>
      <c r="AM11" s="29"/>
      <c r="AN11" s="34" t="s">
        <v>35</v>
      </c>
      <c r="AO11" s="29"/>
      <c r="AP11" s="29"/>
      <c r="AQ11" s="31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S12" s="24" t="s">
        <v>8</v>
      </c>
    </row>
    <row r="13" ht="14.4" customHeight="1">
      <c r="B13" s="28"/>
      <c r="C13" s="29"/>
      <c r="D13" s="37" t="s">
        <v>36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31</v>
      </c>
      <c r="AL13" s="29"/>
      <c r="AM13" s="29"/>
      <c r="AN13" s="34" t="s">
        <v>35</v>
      </c>
      <c r="AO13" s="29"/>
      <c r="AP13" s="29"/>
      <c r="AQ13" s="31"/>
      <c r="BS13" s="24" t="s">
        <v>8</v>
      </c>
    </row>
    <row r="14">
      <c r="B14" s="28"/>
      <c r="C14" s="29"/>
      <c r="D14" s="29"/>
      <c r="E14" s="34" t="s">
        <v>37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7" t="s">
        <v>34</v>
      </c>
      <c r="AL14" s="29"/>
      <c r="AM14" s="29"/>
      <c r="AN14" s="34" t="s">
        <v>35</v>
      </c>
      <c r="AO14" s="29"/>
      <c r="AP14" s="29"/>
      <c r="AQ14" s="31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S15" s="24" t="s">
        <v>6</v>
      </c>
    </row>
    <row r="16" ht="14.4" customHeight="1">
      <c r="B16" s="28"/>
      <c r="C16" s="29"/>
      <c r="D16" s="37" t="s">
        <v>38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31</v>
      </c>
      <c r="AL16" s="29"/>
      <c r="AM16" s="29"/>
      <c r="AN16" s="34" t="s">
        <v>39</v>
      </c>
      <c r="AO16" s="29"/>
      <c r="AP16" s="29"/>
      <c r="AQ16" s="31"/>
      <c r="BS16" s="24" t="s">
        <v>6</v>
      </c>
    </row>
    <row r="17" ht="18.48" customHeight="1">
      <c r="B17" s="28"/>
      <c r="C17" s="29"/>
      <c r="D17" s="29"/>
      <c r="E17" s="34" t="s">
        <v>40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34</v>
      </c>
      <c r="AL17" s="29"/>
      <c r="AM17" s="29"/>
      <c r="AN17" s="34" t="s">
        <v>35</v>
      </c>
      <c r="AO17" s="29"/>
      <c r="AP17" s="29"/>
      <c r="AQ17" s="31"/>
      <c r="BS17" s="24" t="s">
        <v>41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S18" s="24" t="s">
        <v>8</v>
      </c>
    </row>
    <row r="19" ht="14.4" customHeight="1">
      <c r="B19" s="28"/>
      <c r="C19" s="29"/>
      <c r="D19" s="37" t="s">
        <v>42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S19" s="24" t="s">
        <v>8</v>
      </c>
    </row>
    <row r="20" ht="57" customHeight="1">
      <c r="B20" s="28"/>
      <c r="C20" s="29"/>
      <c r="D20" s="29"/>
      <c r="E20" s="39" t="s">
        <v>43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29"/>
      <c r="AP20" s="29"/>
      <c r="AQ20" s="31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ht="6.96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</row>
    <row r="23" s="1" customFormat="1" ht="25.92" customHeight="1">
      <c r="B23" s="41"/>
      <c r="C23" s="42"/>
      <c r="D23" s="43" t="s">
        <v>44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5">
        <f>ROUND(AG51,2)</f>
        <v>7922788.2699999996</v>
      </c>
      <c r="AL23" s="44"/>
      <c r="AM23" s="44"/>
      <c r="AN23" s="44"/>
      <c r="AO23" s="44"/>
      <c r="AP23" s="42"/>
      <c r="AQ23" s="46"/>
    </row>
    <row r="24" s="1" customFormat="1" ht="6.96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6"/>
    </row>
    <row r="25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7" t="s">
        <v>45</v>
      </c>
      <c r="M25" s="47"/>
      <c r="N25" s="47"/>
      <c r="O25" s="47"/>
      <c r="P25" s="42"/>
      <c r="Q25" s="42"/>
      <c r="R25" s="42"/>
      <c r="S25" s="42"/>
      <c r="T25" s="42"/>
      <c r="U25" s="42"/>
      <c r="V25" s="42"/>
      <c r="W25" s="47" t="s">
        <v>46</v>
      </c>
      <c r="X25" s="47"/>
      <c r="Y25" s="47"/>
      <c r="Z25" s="47"/>
      <c r="AA25" s="47"/>
      <c r="AB25" s="47"/>
      <c r="AC25" s="47"/>
      <c r="AD25" s="47"/>
      <c r="AE25" s="47"/>
      <c r="AF25" s="42"/>
      <c r="AG25" s="42"/>
      <c r="AH25" s="42"/>
      <c r="AI25" s="42"/>
      <c r="AJ25" s="42"/>
      <c r="AK25" s="47" t="s">
        <v>47</v>
      </c>
      <c r="AL25" s="47"/>
      <c r="AM25" s="47"/>
      <c r="AN25" s="47"/>
      <c r="AO25" s="47"/>
      <c r="AP25" s="42"/>
      <c r="AQ25" s="46"/>
    </row>
    <row r="26" s="2" customFormat="1" ht="14.4" customHeight="1">
      <c r="B26" s="48"/>
      <c r="C26" s="49"/>
      <c r="D26" s="50" t="s">
        <v>48</v>
      </c>
      <c r="E26" s="49"/>
      <c r="F26" s="50" t="s">
        <v>49</v>
      </c>
      <c r="G26" s="49"/>
      <c r="H26" s="49"/>
      <c r="I26" s="49"/>
      <c r="J26" s="49"/>
      <c r="K26" s="49"/>
      <c r="L26" s="51">
        <v>0.20999999999999999</v>
      </c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52">
        <f>ROUND(AZ51,2)</f>
        <v>7922788.2699999996</v>
      </c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52">
        <f>ROUND(AV51,2)</f>
        <v>1663785.54</v>
      </c>
      <c r="AL26" s="49"/>
      <c r="AM26" s="49"/>
      <c r="AN26" s="49"/>
      <c r="AO26" s="49"/>
      <c r="AP26" s="49"/>
      <c r="AQ26" s="53"/>
    </row>
    <row r="27" s="2" customFormat="1" ht="14.4" customHeight="1">
      <c r="B27" s="48"/>
      <c r="C27" s="49"/>
      <c r="D27" s="49"/>
      <c r="E27" s="49"/>
      <c r="F27" s="50" t="s">
        <v>50</v>
      </c>
      <c r="G27" s="49"/>
      <c r="H27" s="49"/>
      <c r="I27" s="49"/>
      <c r="J27" s="49"/>
      <c r="K27" s="49"/>
      <c r="L27" s="51">
        <v>0.14999999999999999</v>
      </c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>
        <f>ROUND(BA51,2)</f>
        <v>0</v>
      </c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52">
        <f>ROUND(AW51,2)</f>
        <v>0</v>
      </c>
      <c r="AL27" s="49"/>
      <c r="AM27" s="49"/>
      <c r="AN27" s="49"/>
      <c r="AO27" s="49"/>
      <c r="AP27" s="49"/>
      <c r="AQ27" s="53"/>
    </row>
    <row r="28" hidden="1" s="2" customFormat="1" ht="14.4" customHeight="1">
      <c r="B28" s="48"/>
      <c r="C28" s="49"/>
      <c r="D28" s="49"/>
      <c r="E28" s="49"/>
      <c r="F28" s="50" t="s">
        <v>51</v>
      </c>
      <c r="G28" s="49"/>
      <c r="H28" s="49"/>
      <c r="I28" s="49"/>
      <c r="J28" s="49"/>
      <c r="K28" s="49"/>
      <c r="L28" s="51">
        <v>0.20999999999999999</v>
      </c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52">
        <f>ROUND(BB51,2)</f>
        <v>0</v>
      </c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52">
        <v>0</v>
      </c>
      <c r="AL28" s="49"/>
      <c r="AM28" s="49"/>
      <c r="AN28" s="49"/>
      <c r="AO28" s="49"/>
      <c r="AP28" s="49"/>
      <c r="AQ28" s="53"/>
    </row>
    <row r="29" hidden="1" s="2" customFormat="1" ht="14.4" customHeight="1">
      <c r="B29" s="48"/>
      <c r="C29" s="49"/>
      <c r="D29" s="49"/>
      <c r="E29" s="49"/>
      <c r="F29" s="50" t="s">
        <v>52</v>
      </c>
      <c r="G29" s="49"/>
      <c r="H29" s="49"/>
      <c r="I29" s="49"/>
      <c r="J29" s="49"/>
      <c r="K29" s="49"/>
      <c r="L29" s="51">
        <v>0.14999999999999999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2">
        <f>ROUND(BC51,2)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2">
        <v>0</v>
      </c>
      <c r="AL29" s="49"/>
      <c r="AM29" s="49"/>
      <c r="AN29" s="49"/>
      <c r="AO29" s="49"/>
      <c r="AP29" s="49"/>
      <c r="AQ29" s="53"/>
    </row>
    <row r="30" hidden="1" s="2" customFormat="1" ht="14.4" customHeight="1">
      <c r="B30" s="48"/>
      <c r="C30" s="49"/>
      <c r="D30" s="49"/>
      <c r="E30" s="49"/>
      <c r="F30" s="50" t="s">
        <v>53</v>
      </c>
      <c r="G30" s="49"/>
      <c r="H30" s="49"/>
      <c r="I30" s="49"/>
      <c r="J30" s="49"/>
      <c r="K30" s="49"/>
      <c r="L30" s="51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>
        <f>ROUND(BD51,2)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2">
        <v>0</v>
      </c>
      <c r="AL30" s="49"/>
      <c r="AM30" s="49"/>
      <c r="AN30" s="49"/>
      <c r="AO30" s="49"/>
      <c r="AP30" s="49"/>
      <c r="AQ30" s="53"/>
    </row>
    <row r="31" s="1" customFormat="1" ht="6.96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6"/>
    </row>
    <row r="32" s="1" customFormat="1" ht="25.92" customHeight="1">
      <c r="B32" s="41"/>
      <c r="C32" s="54"/>
      <c r="D32" s="55" t="s">
        <v>54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7" t="s">
        <v>55</v>
      </c>
      <c r="U32" s="56"/>
      <c r="V32" s="56"/>
      <c r="W32" s="56"/>
      <c r="X32" s="58" t="s">
        <v>56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9">
        <f>SUM(AK23:AK30)</f>
        <v>9586573.8099999987</v>
      </c>
      <c r="AL32" s="56"/>
      <c r="AM32" s="56"/>
      <c r="AN32" s="56"/>
      <c r="AO32" s="60"/>
      <c r="AP32" s="54"/>
      <c r="AQ32" s="61"/>
    </row>
    <row r="33" s="1" customFormat="1" ht="6.96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6"/>
    </row>
    <row r="34" s="1" customFormat="1" ht="6.96" customHeight="1"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4"/>
    </row>
    <row r="38" s="1" customFormat="1" ht="6.96" customHeight="1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7"/>
    </row>
    <row r="39" s="1" customFormat="1" ht="36.96" customHeight="1">
      <c r="B39" s="41"/>
      <c r="C39" s="68" t="s">
        <v>57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7"/>
    </row>
    <row r="40" s="1" customFormat="1" ht="6.96" customHeight="1">
      <c r="B40" s="41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7"/>
    </row>
    <row r="41" s="3" customFormat="1" ht="14.4" customHeight="1">
      <c r="B41" s="70"/>
      <c r="C41" s="71" t="s">
        <v>14</v>
      </c>
      <c r="D41" s="72"/>
      <c r="E41" s="72"/>
      <c r="F41" s="72"/>
      <c r="G41" s="72"/>
      <c r="H41" s="72"/>
      <c r="I41" s="72"/>
      <c r="J41" s="72"/>
      <c r="K41" s="72"/>
      <c r="L41" s="72" t="str">
        <f>K5</f>
        <v>2017-12-03</v>
      </c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3"/>
    </row>
    <row r="42" s="4" customFormat="1" ht="36.96" customHeight="1">
      <c r="B42" s="74"/>
      <c r="C42" s="75" t="s">
        <v>16</v>
      </c>
      <c r="D42" s="76"/>
      <c r="E42" s="76"/>
      <c r="F42" s="76"/>
      <c r="G42" s="76"/>
      <c r="H42" s="76"/>
      <c r="I42" s="76"/>
      <c r="J42" s="76"/>
      <c r="K42" s="76"/>
      <c r="L42" s="77" t="str">
        <f>K6</f>
        <v>Rekonstrukce kanalizační stoky AIa v ul. Písečná, Kolín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8"/>
    </row>
    <row r="43" s="1" customFormat="1" ht="6.96" customHeight="1">
      <c r="B43" s="41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7"/>
    </row>
    <row r="44" s="1" customFormat="1">
      <c r="B44" s="41"/>
      <c r="C44" s="71" t="s">
        <v>22</v>
      </c>
      <c r="D44" s="69"/>
      <c r="E44" s="69"/>
      <c r="F44" s="69"/>
      <c r="G44" s="69"/>
      <c r="H44" s="69"/>
      <c r="I44" s="69"/>
      <c r="J44" s="69"/>
      <c r="K44" s="69"/>
      <c r="L44" s="79" t="str">
        <f>IF(K8="","",K8)</f>
        <v>Kolín</v>
      </c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71" t="s">
        <v>24</v>
      </c>
      <c r="AJ44" s="69"/>
      <c r="AK44" s="69"/>
      <c r="AL44" s="69"/>
      <c r="AM44" s="80" t="str">
        <f>IF(AN8= "","",AN8)</f>
        <v>3. 1. 2018</v>
      </c>
      <c r="AN44" s="80"/>
      <c r="AO44" s="69"/>
      <c r="AP44" s="69"/>
      <c r="AQ44" s="69"/>
      <c r="AR44" s="67"/>
    </row>
    <row r="45" s="1" customFormat="1" ht="6.96" customHeight="1">
      <c r="B45" s="41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7"/>
    </row>
    <row r="46" s="1" customFormat="1">
      <c r="B46" s="41"/>
      <c r="C46" s="71" t="s">
        <v>30</v>
      </c>
      <c r="D46" s="69"/>
      <c r="E46" s="69"/>
      <c r="F46" s="69"/>
      <c r="G46" s="69"/>
      <c r="H46" s="69"/>
      <c r="I46" s="69"/>
      <c r="J46" s="69"/>
      <c r="K46" s="69"/>
      <c r="L46" s="72" t="str">
        <f>IF(E11= "","",E11)</f>
        <v>Město Kolín, Karlovo nám. 78, 280 02 Kolín</v>
      </c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71" t="s">
        <v>38</v>
      </c>
      <c r="AJ46" s="69"/>
      <c r="AK46" s="69"/>
      <c r="AL46" s="69"/>
      <c r="AM46" s="72" t="str">
        <f>IF(E17="","",E17)</f>
        <v>LK PROJEKT s.r.o., ul.28.října 933/11, Čelákovice</v>
      </c>
      <c r="AN46" s="72"/>
      <c r="AO46" s="72"/>
      <c r="AP46" s="72"/>
      <c r="AQ46" s="69"/>
      <c r="AR46" s="67"/>
      <c r="AS46" s="81" t="s">
        <v>58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1"/>
      <c r="C47" s="71" t="s">
        <v>36</v>
      </c>
      <c r="D47" s="69"/>
      <c r="E47" s="69"/>
      <c r="F47" s="69"/>
      <c r="G47" s="69"/>
      <c r="H47" s="69"/>
      <c r="I47" s="69"/>
      <c r="J47" s="69"/>
      <c r="K47" s="69"/>
      <c r="L47" s="72" t="str">
        <f>IF(E14="","",E14)</f>
        <v xml:space="preserve"> </v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7"/>
      <c r="AS47" s="85"/>
      <c r="AT47" s="86"/>
      <c r="AU47" s="87"/>
      <c r="AV47" s="87"/>
      <c r="AW47" s="87"/>
      <c r="AX47" s="87"/>
      <c r="AY47" s="87"/>
      <c r="AZ47" s="87"/>
      <c r="BA47" s="87"/>
      <c r="BB47" s="87"/>
      <c r="BC47" s="87"/>
      <c r="BD47" s="88"/>
    </row>
    <row r="48" s="1" customFormat="1" ht="10.8" customHeight="1">
      <c r="B48" s="41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7"/>
      <c r="AS48" s="89"/>
      <c r="AT48" s="50"/>
      <c r="AU48" s="42"/>
      <c r="AV48" s="42"/>
      <c r="AW48" s="42"/>
      <c r="AX48" s="42"/>
      <c r="AY48" s="42"/>
      <c r="AZ48" s="42"/>
      <c r="BA48" s="42"/>
      <c r="BB48" s="42"/>
      <c r="BC48" s="42"/>
      <c r="BD48" s="90"/>
    </row>
    <row r="49" s="1" customFormat="1" ht="29.28" customHeight="1">
      <c r="B49" s="41"/>
      <c r="C49" s="91" t="s">
        <v>59</v>
      </c>
      <c r="D49" s="92"/>
      <c r="E49" s="92"/>
      <c r="F49" s="92"/>
      <c r="G49" s="92"/>
      <c r="H49" s="93"/>
      <c r="I49" s="94" t="s">
        <v>60</v>
      </c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5" t="s">
        <v>61</v>
      </c>
      <c r="AH49" s="92"/>
      <c r="AI49" s="92"/>
      <c r="AJ49" s="92"/>
      <c r="AK49" s="92"/>
      <c r="AL49" s="92"/>
      <c r="AM49" s="92"/>
      <c r="AN49" s="94" t="s">
        <v>62</v>
      </c>
      <c r="AO49" s="92"/>
      <c r="AP49" s="92"/>
      <c r="AQ49" s="96" t="s">
        <v>63</v>
      </c>
      <c r="AR49" s="67"/>
      <c r="AS49" s="97" t="s">
        <v>64</v>
      </c>
      <c r="AT49" s="98" t="s">
        <v>65</v>
      </c>
      <c r="AU49" s="98" t="s">
        <v>66</v>
      </c>
      <c r="AV49" s="98" t="s">
        <v>67</v>
      </c>
      <c r="AW49" s="98" t="s">
        <v>68</v>
      </c>
      <c r="AX49" s="98" t="s">
        <v>69</v>
      </c>
      <c r="AY49" s="98" t="s">
        <v>70</v>
      </c>
      <c r="AZ49" s="98" t="s">
        <v>71</v>
      </c>
      <c r="BA49" s="98" t="s">
        <v>72</v>
      </c>
      <c r="BB49" s="98" t="s">
        <v>73</v>
      </c>
      <c r="BC49" s="98" t="s">
        <v>74</v>
      </c>
      <c r="BD49" s="99" t="s">
        <v>75</v>
      </c>
    </row>
    <row r="50" s="1" customFormat="1" ht="10.8" customHeight="1">
      <c r="B50" s="41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7"/>
      <c r="AS50" s="100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2"/>
    </row>
    <row r="51" s="4" customFormat="1" ht="32.4" customHeight="1">
      <c r="B51" s="74"/>
      <c r="C51" s="103" t="s">
        <v>76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5">
        <f>ROUND(SUM(AG52:AG57),2)</f>
        <v>7922788.2699999996</v>
      </c>
      <c r="AH51" s="105"/>
      <c r="AI51" s="105"/>
      <c r="AJ51" s="105"/>
      <c r="AK51" s="105"/>
      <c r="AL51" s="105"/>
      <c r="AM51" s="105"/>
      <c r="AN51" s="106">
        <f>SUM(AG51,AT51)</f>
        <v>9586573.8099999987</v>
      </c>
      <c r="AO51" s="106"/>
      <c r="AP51" s="106"/>
      <c r="AQ51" s="107" t="s">
        <v>35</v>
      </c>
      <c r="AR51" s="78"/>
      <c r="AS51" s="108">
        <f>ROUND(SUM(AS52:AS57),2)</f>
        <v>0</v>
      </c>
      <c r="AT51" s="109">
        <f>ROUND(SUM(AV51:AW51),2)</f>
        <v>1663785.54</v>
      </c>
      <c r="AU51" s="110">
        <f>ROUND(SUM(AU52:AU57),5)</f>
        <v>8361.3310700000002</v>
      </c>
      <c r="AV51" s="109">
        <f>ROUND(AZ51*L26,2)</f>
        <v>1663785.54</v>
      </c>
      <c r="AW51" s="109">
        <f>ROUND(BA51*L27,2)</f>
        <v>0</v>
      </c>
      <c r="AX51" s="109">
        <f>ROUND(BB51*L26,2)</f>
        <v>0</v>
      </c>
      <c r="AY51" s="109">
        <f>ROUND(BC51*L27,2)</f>
        <v>0</v>
      </c>
      <c r="AZ51" s="109">
        <f>ROUND(SUM(AZ52:AZ57),2)</f>
        <v>7922788.2699999996</v>
      </c>
      <c r="BA51" s="109">
        <f>ROUND(SUM(BA52:BA57),2)</f>
        <v>0</v>
      </c>
      <c r="BB51" s="109">
        <f>ROUND(SUM(BB52:BB57),2)</f>
        <v>0</v>
      </c>
      <c r="BC51" s="109">
        <f>ROUND(SUM(BC52:BC57),2)</f>
        <v>0</v>
      </c>
      <c r="BD51" s="111">
        <f>ROUND(SUM(BD52:BD57),2)</f>
        <v>0</v>
      </c>
      <c r="BS51" s="112" t="s">
        <v>77</v>
      </c>
      <c r="BT51" s="112" t="s">
        <v>78</v>
      </c>
      <c r="BU51" s="113" t="s">
        <v>79</v>
      </c>
      <c r="BV51" s="112" t="s">
        <v>80</v>
      </c>
      <c r="BW51" s="112" t="s">
        <v>7</v>
      </c>
      <c r="BX51" s="112" t="s">
        <v>81</v>
      </c>
      <c r="CL51" s="112" t="s">
        <v>19</v>
      </c>
    </row>
    <row r="52" s="5" customFormat="1" ht="16.5" customHeight="1">
      <c r="A52" s="114" t="s">
        <v>82</v>
      </c>
      <c r="B52" s="115"/>
      <c r="C52" s="116"/>
      <c r="D52" s="117" t="s">
        <v>83</v>
      </c>
      <c r="E52" s="117"/>
      <c r="F52" s="117"/>
      <c r="G52" s="117"/>
      <c r="H52" s="117"/>
      <c r="I52" s="118"/>
      <c r="J52" s="117" t="s">
        <v>84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'SO 01 - Rekonstrukce stok...'!J27</f>
        <v>2797754.5</v>
      </c>
      <c r="AH52" s="118"/>
      <c r="AI52" s="118"/>
      <c r="AJ52" s="118"/>
      <c r="AK52" s="118"/>
      <c r="AL52" s="118"/>
      <c r="AM52" s="118"/>
      <c r="AN52" s="119">
        <f>SUM(AG52,AT52)</f>
        <v>3385282.9399999999</v>
      </c>
      <c r="AO52" s="118"/>
      <c r="AP52" s="118"/>
      <c r="AQ52" s="120" t="s">
        <v>85</v>
      </c>
      <c r="AR52" s="121"/>
      <c r="AS52" s="122">
        <v>0</v>
      </c>
      <c r="AT52" s="123">
        <f>ROUND(SUM(AV52:AW52),2)</f>
        <v>587528.43999999994</v>
      </c>
      <c r="AU52" s="124">
        <f>'SO 01 - Rekonstrukce stok...'!P86</f>
        <v>3116.9282269999999</v>
      </c>
      <c r="AV52" s="123">
        <f>'SO 01 - Rekonstrukce stok...'!J30</f>
        <v>587528.43999999994</v>
      </c>
      <c r="AW52" s="123">
        <f>'SO 01 - Rekonstrukce stok...'!J31</f>
        <v>0</v>
      </c>
      <c r="AX52" s="123">
        <f>'SO 01 - Rekonstrukce stok...'!J32</f>
        <v>0</v>
      </c>
      <c r="AY52" s="123">
        <f>'SO 01 - Rekonstrukce stok...'!J33</f>
        <v>0</v>
      </c>
      <c r="AZ52" s="123">
        <f>'SO 01 - Rekonstrukce stok...'!F30</f>
        <v>2797754.5</v>
      </c>
      <c r="BA52" s="123">
        <f>'SO 01 - Rekonstrukce stok...'!F31</f>
        <v>0</v>
      </c>
      <c r="BB52" s="123">
        <f>'SO 01 - Rekonstrukce stok...'!F32</f>
        <v>0</v>
      </c>
      <c r="BC52" s="123">
        <f>'SO 01 - Rekonstrukce stok...'!F33</f>
        <v>0</v>
      </c>
      <c r="BD52" s="125">
        <f>'SO 01 - Rekonstrukce stok...'!F34</f>
        <v>0</v>
      </c>
      <c r="BT52" s="126" t="s">
        <v>86</v>
      </c>
      <c r="BV52" s="126" t="s">
        <v>80</v>
      </c>
      <c r="BW52" s="126" t="s">
        <v>87</v>
      </c>
      <c r="BX52" s="126" t="s">
        <v>7</v>
      </c>
      <c r="CL52" s="126" t="s">
        <v>19</v>
      </c>
      <c r="CM52" s="126" t="s">
        <v>88</v>
      </c>
    </row>
    <row r="53" s="5" customFormat="1" ht="16.5" customHeight="1">
      <c r="A53" s="114" t="s">
        <v>82</v>
      </c>
      <c r="B53" s="115"/>
      <c r="C53" s="116"/>
      <c r="D53" s="117" t="s">
        <v>89</v>
      </c>
      <c r="E53" s="117"/>
      <c r="F53" s="117"/>
      <c r="G53" s="117"/>
      <c r="H53" s="117"/>
      <c r="I53" s="118"/>
      <c r="J53" s="117" t="s">
        <v>90</v>
      </c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9">
        <f>'SO 02 - Rekonstrukce kana...'!J27</f>
        <v>1341743.9199999999</v>
      </c>
      <c r="AH53" s="118"/>
      <c r="AI53" s="118"/>
      <c r="AJ53" s="118"/>
      <c r="AK53" s="118"/>
      <c r="AL53" s="118"/>
      <c r="AM53" s="118"/>
      <c r="AN53" s="119">
        <f>SUM(AG53,AT53)</f>
        <v>1623510.1399999999</v>
      </c>
      <c r="AO53" s="118"/>
      <c r="AP53" s="118"/>
      <c r="AQ53" s="120" t="s">
        <v>85</v>
      </c>
      <c r="AR53" s="121"/>
      <c r="AS53" s="122">
        <v>0</v>
      </c>
      <c r="AT53" s="123">
        <f>ROUND(SUM(AV53:AW53),2)</f>
        <v>281766.21999999997</v>
      </c>
      <c r="AU53" s="124">
        <f>'SO 02 - Rekonstrukce kana...'!P85</f>
        <v>2127.1116950000001</v>
      </c>
      <c r="AV53" s="123">
        <f>'SO 02 - Rekonstrukce kana...'!J30</f>
        <v>281766.21999999997</v>
      </c>
      <c r="AW53" s="123">
        <f>'SO 02 - Rekonstrukce kana...'!J31</f>
        <v>0</v>
      </c>
      <c r="AX53" s="123">
        <f>'SO 02 - Rekonstrukce kana...'!J32</f>
        <v>0</v>
      </c>
      <c r="AY53" s="123">
        <f>'SO 02 - Rekonstrukce kana...'!J33</f>
        <v>0</v>
      </c>
      <c r="AZ53" s="123">
        <f>'SO 02 - Rekonstrukce kana...'!F30</f>
        <v>1341743.9199999999</v>
      </c>
      <c r="BA53" s="123">
        <f>'SO 02 - Rekonstrukce kana...'!F31</f>
        <v>0</v>
      </c>
      <c r="BB53" s="123">
        <f>'SO 02 - Rekonstrukce kana...'!F32</f>
        <v>0</v>
      </c>
      <c r="BC53" s="123">
        <f>'SO 02 - Rekonstrukce kana...'!F33</f>
        <v>0</v>
      </c>
      <c r="BD53" s="125">
        <f>'SO 02 - Rekonstrukce kana...'!F34</f>
        <v>0</v>
      </c>
      <c r="BT53" s="126" t="s">
        <v>86</v>
      </c>
      <c r="BV53" s="126" t="s">
        <v>80</v>
      </c>
      <c r="BW53" s="126" t="s">
        <v>91</v>
      </c>
      <c r="BX53" s="126" t="s">
        <v>7</v>
      </c>
      <c r="CL53" s="126" t="s">
        <v>19</v>
      </c>
      <c r="CM53" s="126" t="s">
        <v>88</v>
      </c>
    </row>
    <row r="54" s="5" customFormat="1" ht="16.5" customHeight="1">
      <c r="A54" s="114" t="s">
        <v>82</v>
      </c>
      <c r="B54" s="115"/>
      <c r="C54" s="116"/>
      <c r="D54" s="117" t="s">
        <v>92</v>
      </c>
      <c r="E54" s="117"/>
      <c r="F54" s="117"/>
      <c r="G54" s="117"/>
      <c r="H54" s="117"/>
      <c r="I54" s="118"/>
      <c r="J54" s="117" t="s">
        <v>93</v>
      </c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9">
        <f>'SO 03 - Napojení dešťovýc...'!J27</f>
        <v>518015.90000000002</v>
      </c>
      <c r="AH54" s="118"/>
      <c r="AI54" s="118"/>
      <c r="AJ54" s="118"/>
      <c r="AK54" s="118"/>
      <c r="AL54" s="118"/>
      <c r="AM54" s="118"/>
      <c r="AN54" s="119">
        <f>SUM(AG54,AT54)</f>
        <v>626799.23999999999</v>
      </c>
      <c r="AO54" s="118"/>
      <c r="AP54" s="118"/>
      <c r="AQ54" s="120" t="s">
        <v>85</v>
      </c>
      <c r="AR54" s="121"/>
      <c r="AS54" s="122">
        <v>0</v>
      </c>
      <c r="AT54" s="123">
        <f>ROUND(SUM(AV54:AW54),2)</f>
        <v>108783.34</v>
      </c>
      <c r="AU54" s="124">
        <f>'SO 03 - Napojení dešťovýc...'!P87</f>
        <v>866.93815799999993</v>
      </c>
      <c r="AV54" s="123">
        <f>'SO 03 - Napojení dešťovýc...'!J30</f>
        <v>108783.34</v>
      </c>
      <c r="AW54" s="123">
        <f>'SO 03 - Napojení dešťovýc...'!J31</f>
        <v>0</v>
      </c>
      <c r="AX54" s="123">
        <f>'SO 03 - Napojení dešťovýc...'!J32</f>
        <v>0</v>
      </c>
      <c r="AY54" s="123">
        <f>'SO 03 - Napojení dešťovýc...'!J33</f>
        <v>0</v>
      </c>
      <c r="AZ54" s="123">
        <f>'SO 03 - Napojení dešťovýc...'!F30</f>
        <v>518015.90000000002</v>
      </c>
      <c r="BA54" s="123">
        <f>'SO 03 - Napojení dešťovýc...'!F31</f>
        <v>0</v>
      </c>
      <c r="BB54" s="123">
        <f>'SO 03 - Napojení dešťovýc...'!F32</f>
        <v>0</v>
      </c>
      <c r="BC54" s="123">
        <f>'SO 03 - Napojení dešťovýc...'!F33</f>
        <v>0</v>
      </c>
      <c r="BD54" s="125">
        <f>'SO 03 - Napojení dešťovýc...'!F34</f>
        <v>0</v>
      </c>
      <c r="BT54" s="126" t="s">
        <v>86</v>
      </c>
      <c r="BV54" s="126" t="s">
        <v>80</v>
      </c>
      <c r="BW54" s="126" t="s">
        <v>94</v>
      </c>
      <c r="BX54" s="126" t="s">
        <v>7</v>
      </c>
      <c r="CL54" s="126" t="s">
        <v>19</v>
      </c>
      <c r="CM54" s="126" t="s">
        <v>88</v>
      </c>
    </row>
    <row r="55" s="5" customFormat="1" ht="16.5" customHeight="1">
      <c r="A55" s="114" t="s">
        <v>82</v>
      </c>
      <c r="B55" s="115"/>
      <c r="C55" s="116"/>
      <c r="D55" s="117" t="s">
        <v>95</v>
      </c>
      <c r="E55" s="117"/>
      <c r="F55" s="117"/>
      <c r="G55" s="117"/>
      <c r="H55" s="117"/>
      <c r="I55" s="118"/>
      <c r="J55" s="117" t="s">
        <v>96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04 - Rekonstrukce příp...'!J27</f>
        <v>307076.44</v>
      </c>
      <c r="AH55" s="118"/>
      <c r="AI55" s="118"/>
      <c r="AJ55" s="118"/>
      <c r="AK55" s="118"/>
      <c r="AL55" s="118"/>
      <c r="AM55" s="118"/>
      <c r="AN55" s="119">
        <f>SUM(AG55,AT55)</f>
        <v>371562.48999999999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64486.050000000003</v>
      </c>
      <c r="AU55" s="124">
        <f>'SO 04 - Rekonstrukce příp...'!P85</f>
        <v>488.47438299999999</v>
      </c>
      <c r="AV55" s="123">
        <f>'SO 04 - Rekonstrukce příp...'!J30</f>
        <v>64486.050000000003</v>
      </c>
      <c r="AW55" s="123">
        <f>'SO 04 - Rekonstrukce příp...'!J31</f>
        <v>0</v>
      </c>
      <c r="AX55" s="123">
        <f>'SO 04 - Rekonstrukce příp...'!J32</f>
        <v>0</v>
      </c>
      <c r="AY55" s="123">
        <f>'SO 04 - Rekonstrukce příp...'!J33</f>
        <v>0</v>
      </c>
      <c r="AZ55" s="123">
        <f>'SO 04 - Rekonstrukce příp...'!F30</f>
        <v>307076.44</v>
      </c>
      <c r="BA55" s="123">
        <f>'SO 04 - Rekonstrukce příp...'!F31</f>
        <v>0</v>
      </c>
      <c r="BB55" s="123">
        <f>'SO 04 - Rekonstrukce příp...'!F32</f>
        <v>0</v>
      </c>
      <c r="BC55" s="123">
        <f>'SO 04 - Rekonstrukce příp...'!F33</f>
        <v>0</v>
      </c>
      <c r="BD55" s="125">
        <f>'SO 04 - Rekonstrukce příp...'!F34</f>
        <v>0</v>
      </c>
      <c r="BT55" s="126" t="s">
        <v>86</v>
      </c>
      <c r="BV55" s="126" t="s">
        <v>80</v>
      </c>
      <c r="BW55" s="126" t="s">
        <v>97</v>
      </c>
      <c r="BX55" s="126" t="s">
        <v>7</v>
      </c>
      <c r="CL55" s="126" t="s">
        <v>19</v>
      </c>
      <c r="CM55" s="126" t="s">
        <v>88</v>
      </c>
    </row>
    <row r="56" s="5" customFormat="1" ht="16.5" customHeight="1">
      <c r="A56" s="114" t="s">
        <v>82</v>
      </c>
      <c r="B56" s="115"/>
      <c r="C56" s="116"/>
      <c r="D56" s="117" t="s">
        <v>98</v>
      </c>
      <c r="E56" s="117"/>
      <c r="F56" s="117"/>
      <c r="G56" s="117"/>
      <c r="H56" s="117"/>
      <c r="I56" s="118"/>
      <c r="J56" s="117" t="s">
        <v>99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05 - Komunikace'!J27</f>
        <v>2815197.5099999998</v>
      </c>
      <c r="AH56" s="118"/>
      <c r="AI56" s="118"/>
      <c r="AJ56" s="118"/>
      <c r="AK56" s="118"/>
      <c r="AL56" s="118"/>
      <c r="AM56" s="118"/>
      <c r="AN56" s="119">
        <f>SUM(AG56,AT56)</f>
        <v>3406388.9899999998</v>
      </c>
      <c r="AO56" s="118"/>
      <c r="AP56" s="118"/>
      <c r="AQ56" s="120" t="s">
        <v>85</v>
      </c>
      <c r="AR56" s="121"/>
      <c r="AS56" s="122">
        <v>0</v>
      </c>
      <c r="AT56" s="123">
        <f>ROUND(SUM(AV56:AW56),2)</f>
        <v>591191.47999999998</v>
      </c>
      <c r="AU56" s="124">
        <f>'SO 05 - Komunikace'!P84</f>
        <v>1761.878606</v>
      </c>
      <c r="AV56" s="123">
        <f>'SO 05 - Komunikace'!J30</f>
        <v>591191.47999999998</v>
      </c>
      <c r="AW56" s="123">
        <f>'SO 05 - Komunikace'!J31</f>
        <v>0</v>
      </c>
      <c r="AX56" s="123">
        <f>'SO 05 - Komunikace'!J32</f>
        <v>0</v>
      </c>
      <c r="AY56" s="123">
        <f>'SO 05 - Komunikace'!J33</f>
        <v>0</v>
      </c>
      <c r="AZ56" s="123">
        <f>'SO 05 - Komunikace'!F30</f>
        <v>2815197.5099999998</v>
      </c>
      <c r="BA56" s="123">
        <f>'SO 05 - Komunikace'!F31</f>
        <v>0</v>
      </c>
      <c r="BB56" s="123">
        <f>'SO 05 - Komunikace'!F32</f>
        <v>0</v>
      </c>
      <c r="BC56" s="123">
        <f>'SO 05 - Komunikace'!F33</f>
        <v>0</v>
      </c>
      <c r="BD56" s="125">
        <f>'SO 05 - Komunikace'!F34</f>
        <v>0</v>
      </c>
      <c r="BT56" s="126" t="s">
        <v>86</v>
      </c>
      <c r="BV56" s="126" t="s">
        <v>80</v>
      </c>
      <c r="BW56" s="126" t="s">
        <v>100</v>
      </c>
      <c r="BX56" s="126" t="s">
        <v>7</v>
      </c>
      <c r="CL56" s="126" t="s">
        <v>19</v>
      </c>
      <c r="CM56" s="126" t="s">
        <v>88</v>
      </c>
    </row>
    <row r="57" s="5" customFormat="1" ht="16.5" customHeight="1">
      <c r="A57" s="114" t="s">
        <v>82</v>
      </c>
      <c r="B57" s="115"/>
      <c r="C57" s="116"/>
      <c r="D57" s="117" t="s">
        <v>101</v>
      </c>
      <c r="E57" s="117"/>
      <c r="F57" s="117"/>
      <c r="G57" s="117"/>
      <c r="H57" s="117"/>
      <c r="I57" s="118"/>
      <c r="J57" s="117" t="s">
        <v>102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06 - Vedlejší rozpočto...'!J27</f>
        <v>143000</v>
      </c>
      <c r="AH57" s="118"/>
      <c r="AI57" s="118"/>
      <c r="AJ57" s="118"/>
      <c r="AK57" s="118"/>
      <c r="AL57" s="118"/>
      <c r="AM57" s="118"/>
      <c r="AN57" s="119">
        <f>SUM(AG57,AT57)</f>
        <v>173030</v>
      </c>
      <c r="AO57" s="118"/>
      <c r="AP57" s="118"/>
      <c r="AQ57" s="120" t="s">
        <v>85</v>
      </c>
      <c r="AR57" s="121"/>
      <c r="AS57" s="127">
        <v>0</v>
      </c>
      <c r="AT57" s="128">
        <f>ROUND(SUM(AV57:AW57),2)</f>
        <v>30030</v>
      </c>
      <c r="AU57" s="129">
        <f>'SO 06 - Vedlejší rozpočto...'!P80</f>
        <v>0</v>
      </c>
      <c r="AV57" s="128">
        <f>'SO 06 - Vedlejší rozpočto...'!J30</f>
        <v>30030</v>
      </c>
      <c r="AW57" s="128">
        <f>'SO 06 - Vedlejší rozpočto...'!J31</f>
        <v>0</v>
      </c>
      <c r="AX57" s="128">
        <f>'SO 06 - Vedlejší rozpočto...'!J32</f>
        <v>0</v>
      </c>
      <c r="AY57" s="128">
        <f>'SO 06 - Vedlejší rozpočto...'!J33</f>
        <v>0</v>
      </c>
      <c r="AZ57" s="128">
        <f>'SO 06 - Vedlejší rozpočto...'!F30</f>
        <v>143000</v>
      </c>
      <c r="BA57" s="128">
        <f>'SO 06 - Vedlejší rozpočto...'!F31</f>
        <v>0</v>
      </c>
      <c r="BB57" s="128">
        <f>'SO 06 - Vedlejší rozpočto...'!F32</f>
        <v>0</v>
      </c>
      <c r="BC57" s="128">
        <f>'SO 06 - Vedlejší rozpočto...'!F33</f>
        <v>0</v>
      </c>
      <c r="BD57" s="130">
        <f>'SO 06 - Vedlejší rozpočto...'!F34</f>
        <v>0</v>
      </c>
      <c r="BT57" s="126" t="s">
        <v>86</v>
      </c>
      <c r="BV57" s="126" t="s">
        <v>80</v>
      </c>
      <c r="BW57" s="126" t="s">
        <v>103</v>
      </c>
      <c r="BX57" s="126" t="s">
        <v>7</v>
      </c>
      <c r="CL57" s="126" t="s">
        <v>19</v>
      </c>
      <c r="CM57" s="126" t="s">
        <v>88</v>
      </c>
    </row>
    <row r="58" s="1" customFormat="1" ht="30" customHeight="1">
      <c r="B58" s="41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7"/>
    </row>
    <row r="59" s="1" customFormat="1" ht="6.96" customHeight="1"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7"/>
    </row>
  </sheetData>
  <sheetProtection sheet="1" formatColumns="0" formatRows="0" objects="1" scenarios="1" spinCount="100000" saltValue="1njlQCynynXhG1mCbn6fD6k5iUUpaoMHodukhM5DPfHrM9okZdHUEyOZuisU53b87HJfoW0VwLHXEr2IR71e5w==" hashValue="67Te28k4N4Gh8htWSHOtUQc0CVlNbu+aAXN8hHlw8OwQplYfz6V3U8nVrBAPRSenQkPUxWH/aoPHFdsaNc8cZg==" algorithmName="SHA-512" password="CC35"/>
  <mergeCells count="59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1 - Rekonstrukce stok...'!C2" display="/"/>
    <hyperlink ref="A53" location="'SO 02 - Rekonstrukce kana...'!C2" display="/"/>
    <hyperlink ref="A54" location="'SO 03 - Napojení dešťovýc...'!C2" display="/"/>
    <hyperlink ref="A55" location="'SO 04 - Rekonstrukce příp...'!C2" display="/"/>
    <hyperlink ref="A56" location="'SO 05 - Komunikace'!C2" display="/"/>
    <hyperlink ref="A57" location="'SO 06 - Vedlejší rozpočto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1"/>
      <c r="B1" s="17"/>
      <c r="C1" s="17"/>
      <c r="D1" s="18" t="s">
        <v>1</v>
      </c>
      <c r="E1" s="17"/>
      <c r="F1" s="132" t="s">
        <v>104</v>
      </c>
      <c r="G1" s="132" t="s">
        <v>105</v>
      </c>
      <c r="H1" s="132"/>
      <c r="I1" s="17"/>
      <c r="J1" s="132" t="s">
        <v>106</v>
      </c>
      <c r="K1" s="18" t="s">
        <v>107</v>
      </c>
      <c r="L1" s="132" t="s">
        <v>108</v>
      </c>
      <c r="M1" s="132"/>
      <c r="N1" s="132"/>
      <c r="O1" s="132"/>
      <c r="P1" s="132"/>
      <c r="Q1" s="132"/>
      <c r="R1" s="132"/>
      <c r="S1" s="132"/>
      <c r="T1" s="132"/>
      <c r="U1" s="133"/>
      <c r="V1" s="133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  <c r="AZ2" s="134" t="s">
        <v>109</v>
      </c>
      <c r="BA2" s="134" t="s">
        <v>110</v>
      </c>
      <c r="BB2" s="134" t="s">
        <v>35</v>
      </c>
      <c r="BC2" s="134" t="s">
        <v>111</v>
      </c>
      <c r="BD2" s="13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88</v>
      </c>
      <c r="AZ3" s="134" t="s">
        <v>112</v>
      </c>
      <c r="BA3" s="134" t="s">
        <v>35</v>
      </c>
      <c r="BB3" s="134" t="s">
        <v>35</v>
      </c>
      <c r="BC3" s="134" t="s">
        <v>113</v>
      </c>
      <c r="BD3" s="134" t="s">
        <v>88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29"/>
      <c r="J4" s="29"/>
      <c r="K4" s="31"/>
      <c r="M4" s="32" t="s">
        <v>12</v>
      </c>
      <c r="AT4" s="24" t="s">
        <v>6</v>
      </c>
      <c r="AZ4" s="134" t="s">
        <v>115</v>
      </c>
      <c r="BA4" s="134" t="s">
        <v>116</v>
      </c>
      <c r="BB4" s="134" t="s">
        <v>35</v>
      </c>
      <c r="BC4" s="134" t="s">
        <v>117</v>
      </c>
      <c r="BD4" s="134" t="s">
        <v>88</v>
      </c>
    </row>
    <row r="5" ht="6.96" customHeight="1">
      <c r="B5" s="28"/>
      <c r="C5" s="29"/>
      <c r="D5" s="29"/>
      <c r="E5" s="29"/>
      <c r="F5" s="29"/>
      <c r="G5" s="29"/>
      <c r="H5" s="29"/>
      <c r="I5" s="29"/>
      <c r="J5" s="29"/>
      <c r="K5" s="31"/>
      <c r="AZ5" s="134" t="s">
        <v>118</v>
      </c>
      <c r="BA5" s="134" t="s">
        <v>119</v>
      </c>
      <c r="BB5" s="134" t="s">
        <v>35</v>
      </c>
      <c r="BC5" s="134" t="s">
        <v>120</v>
      </c>
      <c r="BD5" s="134" t="s">
        <v>88</v>
      </c>
    </row>
    <row r="6">
      <c r="B6" s="28"/>
      <c r="C6" s="29"/>
      <c r="D6" s="37" t="s">
        <v>16</v>
      </c>
      <c r="E6" s="29"/>
      <c r="F6" s="29"/>
      <c r="G6" s="29"/>
      <c r="H6" s="29"/>
      <c r="I6" s="29"/>
      <c r="J6" s="29"/>
      <c r="K6" s="31"/>
      <c r="AZ6" s="134" t="s">
        <v>121</v>
      </c>
      <c r="BA6" s="134" t="s">
        <v>122</v>
      </c>
      <c r="BB6" s="134" t="s">
        <v>35</v>
      </c>
      <c r="BC6" s="134" t="s">
        <v>123</v>
      </c>
      <c r="BD6" s="134" t="s">
        <v>88</v>
      </c>
    </row>
    <row r="7" ht="16.5" customHeight="1">
      <c r="B7" s="28"/>
      <c r="C7" s="29"/>
      <c r="D7" s="29"/>
      <c r="E7" s="135" t="str">
        <f>'Rekapitulace stavby'!K6</f>
        <v>Rekonstrukce kanalizační stoky AIa v ul. Písečná, Kolín</v>
      </c>
      <c r="F7" s="37"/>
      <c r="G7" s="37"/>
      <c r="H7" s="37"/>
      <c r="I7" s="29"/>
      <c r="J7" s="29"/>
      <c r="K7" s="31"/>
      <c r="AZ7" s="134" t="s">
        <v>124</v>
      </c>
      <c r="BA7" s="134" t="s">
        <v>125</v>
      </c>
      <c r="BB7" s="134" t="s">
        <v>35</v>
      </c>
      <c r="BC7" s="134" t="s">
        <v>126</v>
      </c>
      <c r="BD7" s="134" t="s">
        <v>88</v>
      </c>
    </row>
    <row r="8" s="1" customFormat="1">
      <c r="B8" s="41"/>
      <c r="C8" s="42"/>
      <c r="D8" s="37" t="s">
        <v>127</v>
      </c>
      <c r="E8" s="42"/>
      <c r="F8" s="42"/>
      <c r="G8" s="42"/>
      <c r="H8" s="42"/>
      <c r="I8" s="42"/>
      <c r="J8" s="42"/>
      <c r="K8" s="46"/>
    </row>
    <row r="9" s="1" customFormat="1" ht="36.96" customHeight="1">
      <c r="B9" s="41"/>
      <c r="C9" s="42"/>
      <c r="D9" s="42"/>
      <c r="E9" s="136" t="s">
        <v>128</v>
      </c>
      <c r="F9" s="42"/>
      <c r="G9" s="42"/>
      <c r="H9" s="42"/>
      <c r="I9" s="42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42"/>
      <c r="J10" s="42"/>
      <c r="K10" s="46"/>
    </row>
    <row r="11" s="1" customFormat="1" ht="14.4" customHeight="1">
      <c r="B11" s="41"/>
      <c r="C11" s="42"/>
      <c r="D11" s="37" t="s">
        <v>18</v>
      </c>
      <c r="E11" s="42"/>
      <c r="F11" s="34" t="s">
        <v>19</v>
      </c>
      <c r="G11" s="42"/>
      <c r="H11" s="42"/>
      <c r="I11" s="37" t="s">
        <v>20</v>
      </c>
      <c r="J11" s="34" t="s">
        <v>35</v>
      </c>
      <c r="K11" s="46"/>
    </row>
    <row r="12" s="1" customFormat="1" ht="14.4" customHeight="1">
      <c r="B12" s="41"/>
      <c r="C12" s="42"/>
      <c r="D12" s="37" t="s">
        <v>22</v>
      </c>
      <c r="E12" s="42"/>
      <c r="F12" s="34" t="s">
        <v>23</v>
      </c>
      <c r="G12" s="42"/>
      <c r="H12" s="42"/>
      <c r="I12" s="37" t="s">
        <v>24</v>
      </c>
      <c r="J12" s="137" t="str">
        <f>'Rekapitulace stavby'!AN8</f>
        <v>3. 1. 2018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42"/>
      <c r="J13" s="42"/>
      <c r="K13" s="46"/>
    </row>
    <row r="14" s="1" customFormat="1" ht="14.4" customHeight="1">
      <c r="B14" s="41"/>
      <c r="C14" s="42"/>
      <c r="D14" s="37" t="s">
        <v>30</v>
      </c>
      <c r="E14" s="42"/>
      <c r="F14" s="42"/>
      <c r="G14" s="42"/>
      <c r="H14" s="42"/>
      <c r="I14" s="37" t="s">
        <v>31</v>
      </c>
      <c r="J14" s="34" t="s">
        <v>32</v>
      </c>
      <c r="K14" s="46"/>
    </row>
    <row r="15" s="1" customFormat="1" ht="18" customHeight="1">
      <c r="B15" s="41"/>
      <c r="C15" s="42"/>
      <c r="D15" s="42"/>
      <c r="E15" s="34" t="s">
        <v>33</v>
      </c>
      <c r="F15" s="42"/>
      <c r="G15" s="42"/>
      <c r="H15" s="42"/>
      <c r="I15" s="37" t="s">
        <v>34</v>
      </c>
      <c r="J15" s="34" t="s">
        <v>35</v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42"/>
      <c r="J16" s="42"/>
      <c r="K16" s="46"/>
    </row>
    <row r="17" s="1" customFormat="1" ht="14.4" customHeight="1">
      <c r="B17" s="41"/>
      <c r="C17" s="42"/>
      <c r="D17" s="37" t="s">
        <v>36</v>
      </c>
      <c r="E17" s="42"/>
      <c r="F17" s="42"/>
      <c r="G17" s="42"/>
      <c r="H17" s="42"/>
      <c r="I17" s="37" t="s">
        <v>31</v>
      </c>
      <c r="J17" s="34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 xml:space="preserve"> </v>
      </c>
      <c r="F18" s="42"/>
      <c r="G18" s="42"/>
      <c r="H18" s="42"/>
      <c r="I18" s="37" t="s">
        <v>34</v>
      </c>
      <c r="J18" s="34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42"/>
      <c r="J19" s="42"/>
      <c r="K19" s="46"/>
    </row>
    <row r="20" s="1" customFormat="1" ht="14.4" customHeight="1">
      <c r="B20" s="41"/>
      <c r="C20" s="42"/>
      <c r="D20" s="37" t="s">
        <v>38</v>
      </c>
      <c r="E20" s="42"/>
      <c r="F20" s="42"/>
      <c r="G20" s="42"/>
      <c r="H20" s="42"/>
      <c r="I20" s="37" t="s">
        <v>31</v>
      </c>
      <c r="J20" s="34" t="s">
        <v>39</v>
      </c>
      <c r="K20" s="46"/>
    </row>
    <row r="21" s="1" customFormat="1" ht="18" customHeight="1">
      <c r="B21" s="41"/>
      <c r="C21" s="42"/>
      <c r="D21" s="42"/>
      <c r="E21" s="34" t="s">
        <v>40</v>
      </c>
      <c r="F21" s="42"/>
      <c r="G21" s="42"/>
      <c r="H21" s="42"/>
      <c r="I21" s="37" t="s">
        <v>34</v>
      </c>
      <c r="J21" s="34" t="s">
        <v>35</v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42"/>
      <c r="J22" s="42"/>
      <c r="K22" s="46"/>
    </row>
    <row r="23" s="1" customFormat="1" ht="14.4" customHeight="1">
      <c r="B23" s="41"/>
      <c r="C23" s="42"/>
      <c r="D23" s="37" t="s">
        <v>42</v>
      </c>
      <c r="E23" s="42"/>
      <c r="F23" s="42"/>
      <c r="G23" s="42"/>
      <c r="H23" s="42"/>
      <c r="I23" s="42"/>
      <c r="J23" s="42"/>
      <c r="K23" s="46"/>
    </row>
    <row r="24" s="6" customFormat="1" ht="16.5" customHeight="1">
      <c r="B24" s="138"/>
      <c r="C24" s="139"/>
      <c r="D24" s="139"/>
      <c r="E24" s="39" t="s">
        <v>35</v>
      </c>
      <c r="F24" s="39"/>
      <c r="G24" s="39"/>
      <c r="H24" s="39"/>
      <c r="I24" s="139"/>
      <c r="J24" s="139"/>
      <c r="K24" s="140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42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01"/>
      <c r="J26" s="101"/>
      <c r="K26" s="141"/>
    </row>
    <row r="27" s="1" customFormat="1" ht="25.44" customHeight="1">
      <c r="B27" s="41"/>
      <c r="C27" s="42"/>
      <c r="D27" s="142" t="s">
        <v>44</v>
      </c>
      <c r="E27" s="42"/>
      <c r="F27" s="42"/>
      <c r="G27" s="42"/>
      <c r="H27" s="42"/>
      <c r="I27" s="42"/>
      <c r="J27" s="143">
        <f>ROUND(J86,2)</f>
        <v>2797754.5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01"/>
      <c r="J28" s="101"/>
      <c r="K28" s="141"/>
    </row>
    <row r="29" s="1" customFormat="1" ht="14.4" customHeight="1">
      <c r="B29" s="41"/>
      <c r="C29" s="42"/>
      <c r="D29" s="42"/>
      <c r="E29" s="42"/>
      <c r="F29" s="47" t="s">
        <v>46</v>
      </c>
      <c r="G29" s="42"/>
      <c r="H29" s="42"/>
      <c r="I29" s="47" t="s">
        <v>45</v>
      </c>
      <c r="J29" s="47" t="s">
        <v>47</v>
      </c>
      <c r="K29" s="46"/>
    </row>
    <row r="30" s="1" customFormat="1" ht="14.4" customHeight="1">
      <c r="B30" s="41"/>
      <c r="C30" s="42"/>
      <c r="D30" s="50" t="s">
        <v>48</v>
      </c>
      <c r="E30" s="50" t="s">
        <v>49</v>
      </c>
      <c r="F30" s="144">
        <f>ROUND(SUM(BE86:BE383), 2)</f>
        <v>2797754.5</v>
      </c>
      <c r="G30" s="42"/>
      <c r="H30" s="42"/>
      <c r="I30" s="145">
        <v>0.20999999999999999</v>
      </c>
      <c r="J30" s="144">
        <f>ROUND(ROUND((SUM(BE86:BE383)), 2)*I30, 2)</f>
        <v>587528.43999999994</v>
      </c>
      <c r="K30" s="46"/>
    </row>
    <row r="31" s="1" customFormat="1" ht="14.4" customHeight="1">
      <c r="B31" s="41"/>
      <c r="C31" s="42"/>
      <c r="D31" s="42"/>
      <c r="E31" s="50" t="s">
        <v>50</v>
      </c>
      <c r="F31" s="144">
        <f>ROUND(SUM(BF86:BF383), 2)</f>
        <v>0</v>
      </c>
      <c r="G31" s="42"/>
      <c r="H31" s="42"/>
      <c r="I31" s="145">
        <v>0.14999999999999999</v>
      </c>
      <c r="J31" s="144">
        <f>ROUND(ROUND((SUM(BF86:BF383)),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51</v>
      </c>
      <c r="F32" s="144">
        <f>ROUND(SUM(BG86:BG383), 2)</f>
        <v>0</v>
      </c>
      <c r="G32" s="42"/>
      <c r="H32" s="42"/>
      <c r="I32" s="145">
        <v>0.20999999999999999</v>
      </c>
      <c r="J32" s="144">
        <v>0</v>
      </c>
      <c r="K32" s="46"/>
    </row>
    <row r="33" hidden="1" s="1" customFormat="1" ht="14.4" customHeight="1">
      <c r="B33" s="41"/>
      <c r="C33" s="42"/>
      <c r="D33" s="42"/>
      <c r="E33" s="50" t="s">
        <v>52</v>
      </c>
      <c r="F33" s="144">
        <f>ROUND(SUM(BH86:BH383), 2)</f>
        <v>0</v>
      </c>
      <c r="G33" s="42"/>
      <c r="H33" s="42"/>
      <c r="I33" s="145">
        <v>0.14999999999999999</v>
      </c>
      <c r="J33" s="144">
        <v>0</v>
      </c>
      <c r="K33" s="46"/>
    </row>
    <row r="34" hidden="1" s="1" customFormat="1" ht="14.4" customHeight="1">
      <c r="B34" s="41"/>
      <c r="C34" s="42"/>
      <c r="D34" s="42"/>
      <c r="E34" s="50" t="s">
        <v>53</v>
      </c>
      <c r="F34" s="144">
        <f>ROUND(SUM(BI86:BI383), 2)</f>
        <v>0</v>
      </c>
      <c r="G34" s="42"/>
      <c r="H34" s="42"/>
      <c r="I34" s="145">
        <v>0</v>
      </c>
      <c r="J34" s="144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42"/>
      <c r="J35" s="42"/>
      <c r="K35" s="46"/>
    </row>
    <row r="36" s="1" customFormat="1" ht="25.44" customHeight="1">
      <c r="B36" s="41"/>
      <c r="C36" s="146"/>
      <c r="D36" s="147" t="s">
        <v>54</v>
      </c>
      <c r="E36" s="93"/>
      <c r="F36" s="93"/>
      <c r="G36" s="148" t="s">
        <v>55</v>
      </c>
      <c r="H36" s="149" t="s">
        <v>56</v>
      </c>
      <c r="I36" s="93"/>
      <c r="J36" s="150">
        <f>SUM(J27:J34)</f>
        <v>3385282.9399999999</v>
      </c>
      <c r="K36" s="151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63"/>
      <c r="J37" s="63"/>
      <c r="K37" s="64"/>
    </row>
    <row r="41" s="1" customFormat="1" ht="6.96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154"/>
    </row>
    <row r="42" s="1" customFormat="1" ht="36.96" customHeight="1">
      <c r="B42" s="41"/>
      <c r="C42" s="30" t="s">
        <v>129</v>
      </c>
      <c r="D42" s="42"/>
      <c r="E42" s="42"/>
      <c r="F42" s="42"/>
      <c r="G42" s="42"/>
      <c r="H42" s="42"/>
      <c r="I42" s="42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42"/>
      <c r="J43" s="42"/>
      <c r="K43" s="46"/>
    </row>
    <row r="44" s="1" customFormat="1" ht="14.4" customHeight="1">
      <c r="B44" s="41"/>
      <c r="C44" s="37" t="s">
        <v>16</v>
      </c>
      <c r="D44" s="42"/>
      <c r="E44" s="42"/>
      <c r="F44" s="42"/>
      <c r="G44" s="42"/>
      <c r="H44" s="42"/>
      <c r="I44" s="42"/>
      <c r="J44" s="42"/>
      <c r="K44" s="46"/>
    </row>
    <row r="45" s="1" customFormat="1" ht="16.5" customHeight="1">
      <c r="B45" s="41"/>
      <c r="C45" s="42"/>
      <c r="D45" s="42"/>
      <c r="E45" s="135" t="str">
        <f>E7</f>
        <v>Rekonstrukce kanalizační stoky AIa v ul. Písečná, Kolín</v>
      </c>
      <c r="F45" s="37"/>
      <c r="G45" s="37"/>
      <c r="H45" s="37"/>
      <c r="I45" s="42"/>
      <c r="J45" s="42"/>
      <c r="K45" s="46"/>
    </row>
    <row r="46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42"/>
      <c r="J46" s="42"/>
      <c r="K46" s="46"/>
    </row>
    <row r="47" s="1" customFormat="1" ht="17.25" customHeight="1">
      <c r="B47" s="41"/>
      <c r="C47" s="42"/>
      <c r="D47" s="42"/>
      <c r="E47" s="136" t="str">
        <f>E9</f>
        <v>SO 01 - Rekonstrukce stoky AIa</v>
      </c>
      <c r="F47" s="42"/>
      <c r="G47" s="42"/>
      <c r="H47" s="42"/>
      <c r="I47" s="42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42"/>
      <c r="J48" s="42"/>
      <c r="K48" s="46"/>
    </row>
    <row r="49" s="1" customFormat="1" ht="18" customHeight="1">
      <c r="B49" s="41"/>
      <c r="C49" s="37" t="s">
        <v>22</v>
      </c>
      <c r="D49" s="42"/>
      <c r="E49" s="42"/>
      <c r="F49" s="34" t="str">
        <f>F12</f>
        <v>Kolín</v>
      </c>
      <c r="G49" s="42"/>
      <c r="H49" s="42"/>
      <c r="I49" s="37" t="s">
        <v>24</v>
      </c>
      <c r="J49" s="137" t="str">
        <f>IF(J12="","",J12)</f>
        <v>3. 1. 2018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42"/>
      <c r="J50" s="42"/>
      <c r="K50" s="46"/>
    </row>
    <row r="51" s="1" customFormat="1">
      <c r="B51" s="41"/>
      <c r="C51" s="37" t="s">
        <v>30</v>
      </c>
      <c r="D51" s="42"/>
      <c r="E51" s="42"/>
      <c r="F51" s="34" t="str">
        <f>E15</f>
        <v>Město Kolín, Karlovo nám. 78, 280 02 Kolín</v>
      </c>
      <c r="G51" s="42"/>
      <c r="H51" s="42"/>
      <c r="I51" s="37" t="s">
        <v>38</v>
      </c>
      <c r="J51" s="39" t="str">
        <f>E21</f>
        <v>LK PROJEKT s.r.o., ul.28.října 933/11, Čelákovice</v>
      </c>
      <c r="K51" s="46"/>
    </row>
    <row r="52" s="1" customFormat="1" ht="14.4" customHeight="1">
      <c r="B52" s="41"/>
      <c r="C52" s="37" t="s">
        <v>36</v>
      </c>
      <c r="D52" s="42"/>
      <c r="E52" s="42"/>
      <c r="F52" s="34" t="str">
        <f>IF(E18="","",E18)</f>
        <v xml:space="preserve"> </v>
      </c>
      <c r="G52" s="42"/>
      <c r="H52" s="42"/>
      <c r="I52" s="42"/>
      <c r="J52" s="155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42"/>
      <c r="J53" s="42"/>
      <c r="K53" s="46"/>
    </row>
    <row r="54" s="1" customFormat="1" ht="29.28" customHeight="1">
      <c r="B54" s="41"/>
      <c r="C54" s="156" t="s">
        <v>130</v>
      </c>
      <c r="D54" s="146"/>
      <c r="E54" s="146"/>
      <c r="F54" s="146"/>
      <c r="G54" s="146"/>
      <c r="H54" s="146"/>
      <c r="I54" s="146"/>
      <c r="J54" s="157" t="s">
        <v>131</v>
      </c>
      <c r="K54" s="158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42"/>
      <c r="J55" s="42"/>
      <c r="K55" s="46"/>
    </row>
    <row r="56" s="1" customFormat="1" ht="29.28" customHeight="1">
      <c r="B56" s="41"/>
      <c r="C56" s="159" t="s">
        <v>132</v>
      </c>
      <c r="D56" s="42"/>
      <c r="E56" s="42"/>
      <c r="F56" s="42"/>
      <c r="G56" s="42"/>
      <c r="H56" s="42"/>
      <c r="I56" s="42"/>
      <c r="J56" s="143">
        <f>J86</f>
        <v>2797754.4999999995</v>
      </c>
      <c r="K56" s="46"/>
      <c r="AU56" s="24" t="s">
        <v>133</v>
      </c>
    </row>
    <row r="57" s="7" customFormat="1" ht="24.96" customHeight="1">
      <c r="B57" s="160"/>
      <c r="C57" s="161"/>
      <c r="D57" s="162" t="s">
        <v>134</v>
      </c>
      <c r="E57" s="163"/>
      <c r="F57" s="163"/>
      <c r="G57" s="163"/>
      <c r="H57" s="163"/>
      <c r="I57" s="163"/>
      <c r="J57" s="164">
        <f>J87</f>
        <v>2797754.4999999995</v>
      </c>
      <c r="K57" s="165"/>
    </row>
    <row r="58" s="8" customFormat="1" ht="19.92" customHeight="1">
      <c r="B58" s="166"/>
      <c r="C58" s="167"/>
      <c r="D58" s="168" t="s">
        <v>135</v>
      </c>
      <c r="E58" s="169"/>
      <c r="F58" s="169"/>
      <c r="G58" s="169"/>
      <c r="H58" s="169"/>
      <c r="I58" s="169"/>
      <c r="J58" s="170">
        <f>J88</f>
        <v>750066.37</v>
      </c>
      <c r="K58" s="171"/>
    </row>
    <row r="59" s="8" customFormat="1" ht="19.92" customHeight="1">
      <c r="B59" s="166"/>
      <c r="C59" s="167"/>
      <c r="D59" s="168" t="s">
        <v>136</v>
      </c>
      <c r="E59" s="169"/>
      <c r="F59" s="169"/>
      <c r="G59" s="169"/>
      <c r="H59" s="169"/>
      <c r="I59" s="169"/>
      <c r="J59" s="170">
        <f>J242</f>
        <v>171078.64999999999</v>
      </c>
      <c r="K59" s="171"/>
    </row>
    <row r="60" s="8" customFormat="1" ht="19.92" customHeight="1">
      <c r="B60" s="166"/>
      <c r="C60" s="167"/>
      <c r="D60" s="168" t="s">
        <v>137</v>
      </c>
      <c r="E60" s="169"/>
      <c r="F60" s="169"/>
      <c r="G60" s="169"/>
      <c r="H60" s="169"/>
      <c r="I60" s="169"/>
      <c r="J60" s="170">
        <f>J259</f>
        <v>22408.219999999998</v>
      </c>
      <c r="K60" s="171"/>
    </row>
    <row r="61" s="8" customFormat="1" ht="19.92" customHeight="1">
      <c r="B61" s="166"/>
      <c r="C61" s="167"/>
      <c r="D61" s="168" t="s">
        <v>138</v>
      </c>
      <c r="E61" s="169"/>
      <c r="F61" s="169"/>
      <c r="G61" s="169"/>
      <c r="H61" s="169"/>
      <c r="I61" s="169"/>
      <c r="J61" s="170">
        <f>J275</f>
        <v>19436.439999999999</v>
      </c>
      <c r="K61" s="171"/>
    </row>
    <row r="62" s="8" customFormat="1" ht="19.92" customHeight="1">
      <c r="B62" s="166"/>
      <c r="C62" s="167"/>
      <c r="D62" s="168" t="s">
        <v>139</v>
      </c>
      <c r="E62" s="169"/>
      <c r="F62" s="169"/>
      <c r="G62" s="169"/>
      <c r="H62" s="169"/>
      <c r="I62" s="169"/>
      <c r="J62" s="170">
        <f>J285</f>
        <v>4715.04</v>
      </c>
      <c r="K62" s="171"/>
    </row>
    <row r="63" s="8" customFormat="1" ht="19.92" customHeight="1">
      <c r="B63" s="166"/>
      <c r="C63" s="167"/>
      <c r="D63" s="168" t="s">
        <v>140</v>
      </c>
      <c r="E63" s="169"/>
      <c r="F63" s="169"/>
      <c r="G63" s="169"/>
      <c r="H63" s="169"/>
      <c r="I63" s="169"/>
      <c r="J63" s="170">
        <f>J291</f>
        <v>1271990.8399999999</v>
      </c>
      <c r="K63" s="171"/>
    </row>
    <row r="64" s="8" customFormat="1" ht="19.92" customHeight="1">
      <c r="B64" s="166"/>
      <c r="C64" s="167"/>
      <c r="D64" s="168" t="s">
        <v>141</v>
      </c>
      <c r="E64" s="169"/>
      <c r="F64" s="169"/>
      <c r="G64" s="169"/>
      <c r="H64" s="169"/>
      <c r="I64" s="169"/>
      <c r="J64" s="170">
        <f>J354</f>
        <v>32843.620000000003</v>
      </c>
      <c r="K64" s="171"/>
    </row>
    <row r="65" s="8" customFormat="1" ht="19.92" customHeight="1">
      <c r="B65" s="166"/>
      <c r="C65" s="167"/>
      <c r="D65" s="168" t="s">
        <v>142</v>
      </c>
      <c r="E65" s="169"/>
      <c r="F65" s="169"/>
      <c r="G65" s="169"/>
      <c r="H65" s="169"/>
      <c r="I65" s="169"/>
      <c r="J65" s="170">
        <f>J371</f>
        <v>140729.66999999998</v>
      </c>
      <c r="K65" s="171"/>
    </row>
    <row r="66" s="8" customFormat="1" ht="19.92" customHeight="1">
      <c r="B66" s="166"/>
      <c r="C66" s="167"/>
      <c r="D66" s="168" t="s">
        <v>143</v>
      </c>
      <c r="E66" s="169"/>
      <c r="F66" s="169"/>
      <c r="G66" s="169"/>
      <c r="H66" s="169"/>
      <c r="I66" s="169"/>
      <c r="J66" s="170">
        <f>J382</f>
        <v>384485.65000000002</v>
      </c>
      <c r="K66" s="171"/>
    </row>
    <row r="67" s="1" customFormat="1" ht="21.84" customHeight="1">
      <c r="B67" s="41"/>
      <c r="C67" s="42"/>
      <c r="D67" s="42"/>
      <c r="E67" s="42"/>
      <c r="F67" s="42"/>
      <c r="G67" s="42"/>
      <c r="H67" s="42"/>
      <c r="I67" s="42"/>
      <c r="J67" s="42"/>
      <c r="K67" s="46"/>
    </row>
    <row r="68" s="1" customFormat="1" ht="6.96" customHeight="1">
      <c r="B68" s="62"/>
      <c r="C68" s="63"/>
      <c r="D68" s="63"/>
      <c r="E68" s="63"/>
      <c r="F68" s="63"/>
      <c r="G68" s="63"/>
      <c r="H68" s="63"/>
      <c r="I68" s="63"/>
      <c r="J68" s="63"/>
      <c r="K68" s="64"/>
    </row>
    <row r="72" s="1" customFormat="1" ht="6.96" customHeight="1">
      <c r="B72" s="65"/>
      <c r="C72" s="66"/>
      <c r="D72" s="66"/>
      <c r="E72" s="66"/>
      <c r="F72" s="66"/>
      <c r="G72" s="66"/>
      <c r="H72" s="66"/>
      <c r="I72" s="66"/>
      <c r="J72" s="66"/>
      <c r="K72" s="66"/>
      <c r="L72" s="67"/>
    </row>
    <row r="73" s="1" customFormat="1" ht="36.96" customHeight="1">
      <c r="B73" s="41"/>
      <c r="C73" s="68" t="s">
        <v>144</v>
      </c>
      <c r="D73" s="69"/>
      <c r="E73" s="69"/>
      <c r="F73" s="69"/>
      <c r="G73" s="69"/>
      <c r="H73" s="69"/>
      <c r="I73" s="69"/>
      <c r="J73" s="69"/>
      <c r="K73" s="69"/>
      <c r="L73" s="67"/>
    </row>
    <row r="74" s="1" customFormat="1" ht="6.96" customHeight="1">
      <c r="B74" s="41"/>
      <c r="C74" s="69"/>
      <c r="D74" s="69"/>
      <c r="E74" s="69"/>
      <c r="F74" s="69"/>
      <c r="G74" s="69"/>
      <c r="H74" s="69"/>
      <c r="I74" s="69"/>
      <c r="J74" s="69"/>
      <c r="K74" s="69"/>
      <c r="L74" s="67"/>
    </row>
    <row r="75" s="1" customFormat="1" ht="14.4" customHeight="1">
      <c r="B75" s="41"/>
      <c r="C75" s="71" t="s">
        <v>16</v>
      </c>
      <c r="D75" s="69"/>
      <c r="E75" s="69"/>
      <c r="F75" s="69"/>
      <c r="G75" s="69"/>
      <c r="H75" s="69"/>
      <c r="I75" s="69"/>
      <c r="J75" s="69"/>
      <c r="K75" s="69"/>
      <c r="L75" s="67"/>
    </row>
    <row r="76" s="1" customFormat="1" ht="16.5" customHeight="1">
      <c r="B76" s="41"/>
      <c r="C76" s="69"/>
      <c r="D76" s="69"/>
      <c r="E76" s="172" t="str">
        <f>E7</f>
        <v>Rekonstrukce kanalizační stoky AIa v ul. Písečná, Kolín</v>
      </c>
      <c r="F76" s="71"/>
      <c r="G76" s="71"/>
      <c r="H76" s="71"/>
      <c r="I76" s="69"/>
      <c r="J76" s="69"/>
      <c r="K76" s="69"/>
      <c r="L76" s="67"/>
    </row>
    <row r="77" s="1" customFormat="1" ht="14.4" customHeight="1">
      <c r="B77" s="41"/>
      <c r="C77" s="71" t="s">
        <v>127</v>
      </c>
      <c r="D77" s="69"/>
      <c r="E77" s="69"/>
      <c r="F77" s="69"/>
      <c r="G77" s="69"/>
      <c r="H77" s="69"/>
      <c r="I77" s="69"/>
      <c r="J77" s="69"/>
      <c r="K77" s="69"/>
      <c r="L77" s="67"/>
    </row>
    <row r="78" s="1" customFormat="1" ht="17.25" customHeight="1">
      <c r="B78" s="41"/>
      <c r="C78" s="69"/>
      <c r="D78" s="69"/>
      <c r="E78" s="77" t="str">
        <f>E9</f>
        <v>SO 01 - Rekonstrukce stoky AIa</v>
      </c>
      <c r="F78" s="69"/>
      <c r="G78" s="69"/>
      <c r="H78" s="69"/>
      <c r="I78" s="69"/>
      <c r="J78" s="69"/>
      <c r="K78" s="69"/>
      <c r="L78" s="67"/>
    </row>
    <row r="79" s="1" customFormat="1" ht="6.96" customHeight="1">
      <c r="B79" s="41"/>
      <c r="C79" s="69"/>
      <c r="D79" s="69"/>
      <c r="E79" s="69"/>
      <c r="F79" s="69"/>
      <c r="G79" s="69"/>
      <c r="H79" s="69"/>
      <c r="I79" s="69"/>
      <c r="J79" s="69"/>
      <c r="K79" s="69"/>
      <c r="L79" s="67"/>
    </row>
    <row r="80" s="1" customFormat="1" ht="18" customHeight="1">
      <c r="B80" s="41"/>
      <c r="C80" s="71" t="s">
        <v>22</v>
      </c>
      <c r="D80" s="69"/>
      <c r="E80" s="69"/>
      <c r="F80" s="173" t="str">
        <f>F12</f>
        <v>Kolín</v>
      </c>
      <c r="G80" s="69"/>
      <c r="H80" s="69"/>
      <c r="I80" s="71" t="s">
        <v>24</v>
      </c>
      <c r="J80" s="80" t="str">
        <f>IF(J12="","",J12)</f>
        <v>3. 1. 2018</v>
      </c>
      <c r="K80" s="69"/>
      <c r="L80" s="67"/>
    </row>
    <row r="81" s="1" customFormat="1" ht="6.96" customHeight="1">
      <c r="B81" s="41"/>
      <c r="C81" s="69"/>
      <c r="D81" s="69"/>
      <c r="E81" s="69"/>
      <c r="F81" s="69"/>
      <c r="G81" s="69"/>
      <c r="H81" s="69"/>
      <c r="I81" s="69"/>
      <c r="J81" s="69"/>
      <c r="K81" s="69"/>
      <c r="L81" s="67"/>
    </row>
    <row r="82" s="1" customFormat="1">
      <c r="B82" s="41"/>
      <c r="C82" s="71" t="s">
        <v>30</v>
      </c>
      <c r="D82" s="69"/>
      <c r="E82" s="69"/>
      <c r="F82" s="173" t="str">
        <f>E15</f>
        <v>Město Kolín, Karlovo nám. 78, 280 02 Kolín</v>
      </c>
      <c r="G82" s="69"/>
      <c r="H82" s="69"/>
      <c r="I82" s="71" t="s">
        <v>38</v>
      </c>
      <c r="J82" s="173" t="str">
        <f>E21</f>
        <v>LK PROJEKT s.r.o., ul.28.října 933/11, Čelákovice</v>
      </c>
      <c r="K82" s="69"/>
      <c r="L82" s="67"/>
    </row>
    <row r="83" s="1" customFormat="1" ht="14.4" customHeight="1">
      <c r="B83" s="41"/>
      <c r="C83" s="71" t="s">
        <v>36</v>
      </c>
      <c r="D83" s="69"/>
      <c r="E83" s="69"/>
      <c r="F83" s="173" t="str">
        <f>IF(E18="","",E18)</f>
        <v xml:space="preserve"> </v>
      </c>
      <c r="G83" s="69"/>
      <c r="H83" s="69"/>
      <c r="I83" s="69"/>
      <c r="J83" s="69"/>
      <c r="K83" s="69"/>
      <c r="L83" s="67"/>
    </row>
    <row r="84" s="1" customFormat="1" ht="10.32" customHeight="1">
      <c r="B84" s="41"/>
      <c r="C84" s="69"/>
      <c r="D84" s="69"/>
      <c r="E84" s="69"/>
      <c r="F84" s="69"/>
      <c r="G84" s="69"/>
      <c r="H84" s="69"/>
      <c r="I84" s="69"/>
      <c r="J84" s="69"/>
      <c r="K84" s="69"/>
      <c r="L84" s="67"/>
    </row>
    <row r="85" s="9" customFormat="1" ht="29.28" customHeight="1">
      <c r="B85" s="174"/>
      <c r="C85" s="175" t="s">
        <v>145</v>
      </c>
      <c r="D85" s="176" t="s">
        <v>63</v>
      </c>
      <c r="E85" s="176" t="s">
        <v>59</v>
      </c>
      <c r="F85" s="176" t="s">
        <v>146</v>
      </c>
      <c r="G85" s="176" t="s">
        <v>147</v>
      </c>
      <c r="H85" s="176" t="s">
        <v>148</v>
      </c>
      <c r="I85" s="176" t="s">
        <v>149</v>
      </c>
      <c r="J85" s="176" t="s">
        <v>131</v>
      </c>
      <c r="K85" s="177" t="s">
        <v>150</v>
      </c>
      <c r="L85" s="178"/>
      <c r="M85" s="97" t="s">
        <v>151</v>
      </c>
      <c r="N85" s="98" t="s">
        <v>48</v>
      </c>
      <c r="O85" s="98" t="s">
        <v>152</v>
      </c>
      <c r="P85" s="98" t="s">
        <v>153</v>
      </c>
      <c r="Q85" s="98" t="s">
        <v>154</v>
      </c>
      <c r="R85" s="98" t="s">
        <v>155</v>
      </c>
      <c r="S85" s="98" t="s">
        <v>156</v>
      </c>
      <c r="T85" s="99" t="s">
        <v>157</v>
      </c>
    </row>
    <row r="86" s="1" customFormat="1" ht="29.28" customHeight="1">
      <c r="B86" s="41"/>
      <c r="C86" s="103" t="s">
        <v>132</v>
      </c>
      <c r="D86" s="69"/>
      <c r="E86" s="69"/>
      <c r="F86" s="69"/>
      <c r="G86" s="69"/>
      <c r="H86" s="69"/>
      <c r="I86" s="69"/>
      <c r="J86" s="179">
        <f>BK86</f>
        <v>2797754.4999999995</v>
      </c>
      <c r="K86" s="69"/>
      <c r="L86" s="67"/>
      <c r="M86" s="100"/>
      <c r="N86" s="101"/>
      <c r="O86" s="101"/>
      <c r="P86" s="180">
        <f>P87</f>
        <v>3116.9282269999999</v>
      </c>
      <c r="Q86" s="101"/>
      <c r="R86" s="180">
        <f>R87</f>
        <v>465.4786732</v>
      </c>
      <c r="S86" s="101"/>
      <c r="T86" s="181">
        <f>T87</f>
        <v>347.87399999999997</v>
      </c>
      <c r="AT86" s="24" t="s">
        <v>77</v>
      </c>
      <c r="AU86" s="24" t="s">
        <v>133</v>
      </c>
      <c r="BK86" s="182">
        <f>BK87</f>
        <v>2797754.4999999995</v>
      </c>
    </row>
    <row r="87" s="10" customFormat="1" ht="37.44" customHeight="1">
      <c r="B87" s="183"/>
      <c r="C87" s="184"/>
      <c r="D87" s="185" t="s">
        <v>77</v>
      </c>
      <c r="E87" s="186" t="s">
        <v>158</v>
      </c>
      <c r="F87" s="186" t="s">
        <v>159</v>
      </c>
      <c r="G87" s="184"/>
      <c r="H87" s="184"/>
      <c r="I87" s="184"/>
      <c r="J87" s="187">
        <f>BK87</f>
        <v>2797754.4999999995</v>
      </c>
      <c r="K87" s="184"/>
      <c r="L87" s="188"/>
      <c r="M87" s="189"/>
      <c r="N87" s="190"/>
      <c r="O87" s="190"/>
      <c r="P87" s="191">
        <f>P88+P242+P259+P275+P285+P291+P354+P371+P382</f>
        <v>3116.9282269999999</v>
      </c>
      <c r="Q87" s="190"/>
      <c r="R87" s="191">
        <f>R88+R242+R259+R275+R285+R291+R354+R371+R382</f>
        <v>465.4786732</v>
      </c>
      <c r="S87" s="190"/>
      <c r="T87" s="192">
        <f>T88+T242+T259+T275+T285+T291+T354+T371+T382</f>
        <v>347.87399999999997</v>
      </c>
      <c r="AR87" s="193" t="s">
        <v>86</v>
      </c>
      <c r="AT87" s="194" t="s">
        <v>77</v>
      </c>
      <c r="AU87" s="194" t="s">
        <v>78</v>
      </c>
      <c r="AY87" s="193" t="s">
        <v>160</v>
      </c>
      <c r="BK87" s="195">
        <f>BK88+BK242+BK259+BK275+BK285+BK291+BK354+BK371+BK382</f>
        <v>2797754.4999999995</v>
      </c>
    </row>
    <row r="88" s="10" customFormat="1" ht="19.92" customHeight="1">
      <c r="B88" s="183"/>
      <c r="C88" s="184"/>
      <c r="D88" s="185" t="s">
        <v>77</v>
      </c>
      <c r="E88" s="196" t="s">
        <v>86</v>
      </c>
      <c r="F88" s="196" t="s">
        <v>161</v>
      </c>
      <c r="G88" s="184"/>
      <c r="H88" s="184"/>
      <c r="I88" s="184"/>
      <c r="J88" s="197">
        <f>BK88</f>
        <v>750066.37</v>
      </c>
      <c r="K88" s="184"/>
      <c r="L88" s="188"/>
      <c r="M88" s="189"/>
      <c r="N88" s="190"/>
      <c r="O88" s="190"/>
      <c r="P88" s="191">
        <f>SUM(P89:P241)</f>
        <v>1455.4930089999998</v>
      </c>
      <c r="Q88" s="190"/>
      <c r="R88" s="191">
        <f>SUM(R89:R241)</f>
        <v>438.07416000000001</v>
      </c>
      <c r="S88" s="190"/>
      <c r="T88" s="192">
        <f>SUM(T89:T241)</f>
        <v>245.36099999999999</v>
      </c>
      <c r="AR88" s="193" t="s">
        <v>86</v>
      </c>
      <c r="AT88" s="194" t="s">
        <v>77</v>
      </c>
      <c r="AU88" s="194" t="s">
        <v>86</v>
      </c>
      <c r="AY88" s="193" t="s">
        <v>160</v>
      </c>
      <c r="BK88" s="195">
        <f>SUM(BK89:BK241)</f>
        <v>750066.37</v>
      </c>
    </row>
    <row r="89" s="1" customFormat="1" ht="51" customHeight="1">
      <c r="B89" s="41"/>
      <c r="C89" s="198" t="s">
        <v>86</v>
      </c>
      <c r="D89" s="198" t="s">
        <v>162</v>
      </c>
      <c r="E89" s="199" t="s">
        <v>163</v>
      </c>
      <c r="F89" s="200" t="s">
        <v>164</v>
      </c>
      <c r="G89" s="201" t="s">
        <v>165</v>
      </c>
      <c r="H89" s="202">
        <v>240.55000000000001</v>
      </c>
      <c r="I89" s="203">
        <v>61.100000000000001</v>
      </c>
      <c r="J89" s="203">
        <f>ROUND(I89*H89,2)</f>
        <v>14697.610000000001</v>
      </c>
      <c r="K89" s="200" t="s">
        <v>166</v>
      </c>
      <c r="L89" s="67"/>
      <c r="M89" s="204" t="s">
        <v>35</v>
      </c>
      <c r="N89" s="205" t="s">
        <v>49</v>
      </c>
      <c r="O89" s="206">
        <v>0.14399999999999999</v>
      </c>
      <c r="P89" s="206">
        <f>O89*H89</f>
        <v>34.639200000000002</v>
      </c>
      <c r="Q89" s="206">
        <v>0</v>
      </c>
      <c r="R89" s="206">
        <f>Q89*H89</f>
        <v>0</v>
      </c>
      <c r="S89" s="206">
        <v>0.57999999999999996</v>
      </c>
      <c r="T89" s="207">
        <f>S89*H89</f>
        <v>139.51900000000001</v>
      </c>
      <c r="AR89" s="24" t="s">
        <v>167</v>
      </c>
      <c r="AT89" s="24" t="s">
        <v>162</v>
      </c>
      <c r="AU89" s="24" t="s">
        <v>88</v>
      </c>
      <c r="AY89" s="24" t="s">
        <v>160</v>
      </c>
      <c r="BE89" s="208">
        <f>IF(N89="základní",J89,0)</f>
        <v>14697.610000000001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24" t="s">
        <v>86</v>
      </c>
      <c r="BK89" s="208">
        <f>ROUND(I89*H89,2)</f>
        <v>14697.610000000001</v>
      </c>
      <c r="BL89" s="24" t="s">
        <v>167</v>
      </c>
      <c r="BM89" s="24" t="s">
        <v>168</v>
      </c>
    </row>
    <row r="90" s="11" customFormat="1">
      <c r="B90" s="209"/>
      <c r="C90" s="210"/>
      <c r="D90" s="211" t="s">
        <v>169</v>
      </c>
      <c r="E90" s="212" t="s">
        <v>35</v>
      </c>
      <c r="F90" s="213" t="s">
        <v>170</v>
      </c>
      <c r="G90" s="210"/>
      <c r="H90" s="214">
        <v>230.44999999999999</v>
      </c>
      <c r="I90" s="210"/>
      <c r="J90" s="210"/>
      <c r="K90" s="210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169</v>
      </c>
      <c r="AU90" s="219" t="s">
        <v>88</v>
      </c>
      <c r="AV90" s="11" t="s">
        <v>88</v>
      </c>
      <c r="AW90" s="11" t="s">
        <v>41</v>
      </c>
      <c r="AX90" s="11" t="s">
        <v>78</v>
      </c>
      <c r="AY90" s="219" t="s">
        <v>160</v>
      </c>
    </row>
    <row r="91" s="11" customFormat="1">
      <c r="B91" s="209"/>
      <c r="C91" s="210"/>
      <c r="D91" s="211" t="s">
        <v>169</v>
      </c>
      <c r="E91" s="212" t="s">
        <v>35</v>
      </c>
      <c r="F91" s="213" t="s">
        <v>171</v>
      </c>
      <c r="G91" s="210"/>
      <c r="H91" s="214">
        <v>1.8</v>
      </c>
      <c r="I91" s="210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169</v>
      </c>
      <c r="AU91" s="219" t="s">
        <v>88</v>
      </c>
      <c r="AV91" s="11" t="s">
        <v>88</v>
      </c>
      <c r="AW91" s="11" t="s">
        <v>41</v>
      </c>
      <c r="AX91" s="11" t="s">
        <v>78</v>
      </c>
      <c r="AY91" s="219" t="s">
        <v>160</v>
      </c>
    </row>
    <row r="92" s="11" customFormat="1">
      <c r="B92" s="209"/>
      <c r="C92" s="210"/>
      <c r="D92" s="211" t="s">
        <v>169</v>
      </c>
      <c r="E92" s="212" t="s">
        <v>35</v>
      </c>
      <c r="F92" s="213" t="s">
        <v>172</v>
      </c>
      <c r="G92" s="210"/>
      <c r="H92" s="214">
        <v>1.8</v>
      </c>
      <c r="I92" s="210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169</v>
      </c>
      <c r="AU92" s="219" t="s">
        <v>88</v>
      </c>
      <c r="AV92" s="11" t="s">
        <v>88</v>
      </c>
      <c r="AW92" s="11" t="s">
        <v>41</v>
      </c>
      <c r="AX92" s="11" t="s">
        <v>78</v>
      </c>
      <c r="AY92" s="219" t="s">
        <v>160</v>
      </c>
    </row>
    <row r="93" s="11" customFormat="1">
      <c r="B93" s="209"/>
      <c r="C93" s="210"/>
      <c r="D93" s="211" t="s">
        <v>169</v>
      </c>
      <c r="E93" s="212" t="s">
        <v>35</v>
      </c>
      <c r="F93" s="213" t="s">
        <v>173</v>
      </c>
      <c r="G93" s="210"/>
      <c r="H93" s="214">
        <v>1.8</v>
      </c>
      <c r="I93" s="210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169</v>
      </c>
      <c r="AU93" s="219" t="s">
        <v>88</v>
      </c>
      <c r="AV93" s="11" t="s">
        <v>88</v>
      </c>
      <c r="AW93" s="11" t="s">
        <v>41</v>
      </c>
      <c r="AX93" s="11" t="s">
        <v>78</v>
      </c>
      <c r="AY93" s="219" t="s">
        <v>160</v>
      </c>
    </row>
    <row r="94" s="11" customFormat="1">
      <c r="B94" s="209"/>
      <c r="C94" s="210"/>
      <c r="D94" s="211" t="s">
        <v>169</v>
      </c>
      <c r="E94" s="212" t="s">
        <v>35</v>
      </c>
      <c r="F94" s="213" t="s">
        <v>174</v>
      </c>
      <c r="G94" s="210"/>
      <c r="H94" s="214">
        <v>1.8</v>
      </c>
      <c r="I94" s="210"/>
      <c r="J94" s="210"/>
      <c r="K94" s="210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169</v>
      </c>
      <c r="AU94" s="219" t="s">
        <v>88</v>
      </c>
      <c r="AV94" s="11" t="s">
        <v>88</v>
      </c>
      <c r="AW94" s="11" t="s">
        <v>41</v>
      </c>
      <c r="AX94" s="11" t="s">
        <v>78</v>
      </c>
      <c r="AY94" s="219" t="s">
        <v>160</v>
      </c>
    </row>
    <row r="95" s="11" customFormat="1">
      <c r="B95" s="209"/>
      <c r="C95" s="210"/>
      <c r="D95" s="211" t="s">
        <v>169</v>
      </c>
      <c r="E95" s="212" t="s">
        <v>35</v>
      </c>
      <c r="F95" s="213" t="s">
        <v>175</v>
      </c>
      <c r="G95" s="210"/>
      <c r="H95" s="214">
        <v>2.8999999999999999</v>
      </c>
      <c r="I95" s="210"/>
      <c r="J95" s="210"/>
      <c r="K95" s="210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169</v>
      </c>
      <c r="AU95" s="219" t="s">
        <v>88</v>
      </c>
      <c r="AV95" s="11" t="s">
        <v>88</v>
      </c>
      <c r="AW95" s="11" t="s">
        <v>41</v>
      </c>
      <c r="AX95" s="11" t="s">
        <v>78</v>
      </c>
      <c r="AY95" s="219" t="s">
        <v>160</v>
      </c>
    </row>
    <row r="96" s="12" customFormat="1">
      <c r="B96" s="220"/>
      <c r="C96" s="221"/>
      <c r="D96" s="211" t="s">
        <v>169</v>
      </c>
      <c r="E96" s="222" t="s">
        <v>35</v>
      </c>
      <c r="F96" s="223" t="s">
        <v>176</v>
      </c>
      <c r="G96" s="221"/>
      <c r="H96" s="224">
        <v>240.55000000000001</v>
      </c>
      <c r="I96" s="221"/>
      <c r="J96" s="221"/>
      <c r="K96" s="221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169</v>
      </c>
      <c r="AU96" s="229" t="s">
        <v>88</v>
      </c>
      <c r="AV96" s="12" t="s">
        <v>167</v>
      </c>
      <c r="AW96" s="12" t="s">
        <v>41</v>
      </c>
      <c r="AX96" s="12" t="s">
        <v>86</v>
      </c>
      <c r="AY96" s="229" t="s">
        <v>160</v>
      </c>
    </row>
    <row r="97" s="1" customFormat="1" ht="38.25" customHeight="1">
      <c r="B97" s="41"/>
      <c r="C97" s="198" t="s">
        <v>88</v>
      </c>
      <c r="D97" s="198" t="s">
        <v>162</v>
      </c>
      <c r="E97" s="199" t="s">
        <v>177</v>
      </c>
      <c r="F97" s="200" t="s">
        <v>178</v>
      </c>
      <c r="G97" s="201" t="s">
        <v>165</v>
      </c>
      <c r="H97" s="202">
        <v>481.10000000000002</v>
      </c>
      <c r="I97" s="203">
        <v>35.799999999999997</v>
      </c>
      <c r="J97" s="203">
        <f>ROUND(I97*H97,2)</f>
        <v>17223.380000000001</v>
      </c>
      <c r="K97" s="200" t="s">
        <v>166</v>
      </c>
      <c r="L97" s="67"/>
      <c r="M97" s="204" t="s">
        <v>35</v>
      </c>
      <c r="N97" s="205" t="s">
        <v>49</v>
      </c>
      <c r="O97" s="206">
        <v>0.078</v>
      </c>
      <c r="P97" s="206">
        <f>O97*H97</f>
        <v>37.525800000000004</v>
      </c>
      <c r="Q97" s="206">
        <v>0</v>
      </c>
      <c r="R97" s="206">
        <f>Q97*H97</f>
        <v>0</v>
      </c>
      <c r="S97" s="206">
        <v>0.22</v>
      </c>
      <c r="T97" s="207">
        <f>S97*H97</f>
        <v>105.842</v>
      </c>
      <c r="AR97" s="24" t="s">
        <v>167</v>
      </c>
      <c r="AT97" s="24" t="s">
        <v>162</v>
      </c>
      <c r="AU97" s="24" t="s">
        <v>88</v>
      </c>
      <c r="AY97" s="24" t="s">
        <v>160</v>
      </c>
      <c r="BE97" s="208">
        <f>IF(N97="základní",J97,0)</f>
        <v>17223.380000000001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24" t="s">
        <v>86</v>
      </c>
      <c r="BK97" s="208">
        <f>ROUND(I97*H97,2)</f>
        <v>17223.380000000001</v>
      </c>
      <c r="BL97" s="24" t="s">
        <v>167</v>
      </c>
      <c r="BM97" s="24" t="s">
        <v>179</v>
      </c>
    </row>
    <row r="98" s="11" customFormat="1">
      <c r="B98" s="209"/>
      <c r="C98" s="210"/>
      <c r="D98" s="211" t="s">
        <v>169</v>
      </c>
      <c r="E98" s="212" t="s">
        <v>35</v>
      </c>
      <c r="F98" s="213" t="s">
        <v>170</v>
      </c>
      <c r="G98" s="210"/>
      <c r="H98" s="214">
        <v>230.44999999999999</v>
      </c>
      <c r="I98" s="210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169</v>
      </c>
      <c r="AU98" s="219" t="s">
        <v>88</v>
      </c>
      <c r="AV98" s="11" t="s">
        <v>88</v>
      </c>
      <c r="AW98" s="11" t="s">
        <v>41</v>
      </c>
      <c r="AX98" s="11" t="s">
        <v>78</v>
      </c>
      <c r="AY98" s="219" t="s">
        <v>160</v>
      </c>
    </row>
    <row r="99" s="11" customFormat="1">
      <c r="B99" s="209"/>
      <c r="C99" s="210"/>
      <c r="D99" s="211" t="s">
        <v>169</v>
      </c>
      <c r="E99" s="212" t="s">
        <v>35</v>
      </c>
      <c r="F99" s="213" t="s">
        <v>171</v>
      </c>
      <c r="G99" s="210"/>
      <c r="H99" s="214">
        <v>1.8</v>
      </c>
      <c r="I99" s="210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169</v>
      </c>
      <c r="AU99" s="219" t="s">
        <v>88</v>
      </c>
      <c r="AV99" s="11" t="s">
        <v>88</v>
      </c>
      <c r="AW99" s="11" t="s">
        <v>41</v>
      </c>
      <c r="AX99" s="11" t="s">
        <v>78</v>
      </c>
      <c r="AY99" s="219" t="s">
        <v>160</v>
      </c>
    </row>
    <row r="100" s="11" customFormat="1">
      <c r="B100" s="209"/>
      <c r="C100" s="210"/>
      <c r="D100" s="211" t="s">
        <v>169</v>
      </c>
      <c r="E100" s="212" t="s">
        <v>35</v>
      </c>
      <c r="F100" s="213" t="s">
        <v>172</v>
      </c>
      <c r="G100" s="210"/>
      <c r="H100" s="214">
        <v>1.8</v>
      </c>
      <c r="I100" s="210"/>
      <c r="J100" s="210"/>
      <c r="K100" s="210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169</v>
      </c>
      <c r="AU100" s="219" t="s">
        <v>88</v>
      </c>
      <c r="AV100" s="11" t="s">
        <v>88</v>
      </c>
      <c r="AW100" s="11" t="s">
        <v>41</v>
      </c>
      <c r="AX100" s="11" t="s">
        <v>78</v>
      </c>
      <c r="AY100" s="219" t="s">
        <v>160</v>
      </c>
    </row>
    <row r="101" s="11" customFormat="1">
      <c r="B101" s="209"/>
      <c r="C101" s="210"/>
      <c r="D101" s="211" t="s">
        <v>169</v>
      </c>
      <c r="E101" s="212" t="s">
        <v>35</v>
      </c>
      <c r="F101" s="213" t="s">
        <v>173</v>
      </c>
      <c r="G101" s="210"/>
      <c r="H101" s="214">
        <v>1.8</v>
      </c>
      <c r="I101" s="210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169</v>
      </c>
      <c r="AU101" s="219" t="s">
        <v>88</v>
      </c>
      <c r="AV101" s="11" t="s">
        <v>88</v>
      </c>
      <c r="AW101" s="11" t="s">
        <v>41</v>
      </c>
      <c r="AX101" s="11" t="s">
        <v>78</v>
      </c>
      <c r="AY101" s="219" t="s">
        <v>160</v>
      </c>
    </row>
    <row r="102" s="11" customFormat="1">
      <c r="B102" s="209"/>
      <c r="C102" s="210"/>
      <c r="D102" s="211" t="s">
        <v>169</v>
      </c>
      <c r="E102" s="212" t="s">
        <v>35</v>
      </c>
      <c r="F102" s="213" t="s">
        <v>174</v>
      </c>
      <c r="G102" s="210"/>
      <c r="H102" s="214">
        <v>1.8</v>
      </c>
      <c r="I102" s="210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169</v>
      </c>
      <c r="AU102" s="219" t="s">
        <v>88</v>
      </c>
      <c r="AV102" s="11" t="s">
        <v>88</v>
      </c>
      <c r="AW102" s="11" t="s">
        <v>41</v>
      </c>
      <c r="AX102" s="11" t="s">
        <v>78</v>
      </c>
      <c r="AY102" s="219" t="s">
        <v>160</v>
      </c>
    </row>
    <row r="103" s="11" customFormat="1">
      <c r="B103" s="209"/>
      <c r="C103" s="210"/>
      <c r="D103" s="211" t="s">
        <v>169</v>
      </c>
      <c r="E103" s="212" t="s">
        <v>35</v>
      </c>
      <c r="F103" s="213" t="s">
        <v>175</v>
      </c>
      <c r="G103" s="210"/>
      <c r="H103" s="214">
        <v>2.8999999999999999</v>
      </c>
      <c r="I103" s="210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169</v>
      </c>
      <c r="AU103" s="219" t="s">
        <v>88</v>
      </c>
      <c r="AV103" s="11" t="s">
        <v>88</v>
      </c>
      <c r="AW103" s="11" t="s">
        <v>41</v>
      </c>
      <c r="AX103" s="11" t="s">
        <v>78</v>
      </c>
      <c r="AY103" s="219" t="s">
        <v>160</v>
      </c>
    </row>
    <row r="104" s="12" customFormat="1">
      <c r="B104" s="220"/>
      <c r="C104" s="221"/>
      <c r="D104" s="211" t="s">
        <v>169</v>
      </c>
      <c r="E104" s="222" t="s">
        <v>35</v>
      </c>
      <c r="F104" s="223" t="s">
        <v>176</v>
      </c>
      <c r="G104" s="221"/>
      <c r="H104" s="224">
        <v>240.55000000000001</v>
      </c>
      <c r="I104" s="221"/>
      <c r="J104" s="221"/>
      <c r="K104" s="221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169</v>
      </c>
      <c r="AU104" s="229" t="s">
        <v>88</v>
      </c>
      <c r="AV104" s="12" t="s">
        <v>167</v>
      </c>
      <c r="AW104" s="12" t="s">
        <v>41</v>
      </c>
      <c r="AX104" s="12" t="s">
        <v>78</v>
      </c>
      <c r="AY104" s="229" t="s">
        <v>160</v>
      </c>
    </row>
    <row r="105" s="11" customFormat="1">
      <c r="B105" s="209"/>
      <c r="C105" s="210"/>
      <c r="D105" s="211" t="s">
        <v>169</v>
      </c>
      <c r="E105" s="212" t="s">
        <v>35</v>
      </c>
      <c r="F105" s="213" t="s">
        <v>180</v>
      </c>
      <c r="G105" s="210"/>
      <c r="H105" s="214">
        <v>481.10000000000002</v>
      </c>
      <c r="I105" s="210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169</v>
      </c>
      <c r="AU105" s="219" t="s">
        <v>88</v>
      </c>
      <c r="AV105" s="11" t="s">
        <v>88</v>
      </c>
      <c r="AW105" s="11" t="s">
        <v>41</v>
      </c>
      <c r="AX105" s="11" t="s">
        <v>78</v>
      </c>
      <c r="AY105" s="219" t="s">
        <v>160</v>
      </c>
    </row>
    <row r="106" s="12" customFormat="1">
      <c r="B106" s="220"/>
      <c r="C106" s="221"/>
      <c r="D106" s="211" t="s">
        <v>169</v>
      </c>
      <c r="E106" s="222" t="s">
        <v>35</v>
      </c>
      <c r="F106" s="223" t="s">
        <v>176</v>
      </c>
      <c r="G106" s="221"/>
      <c r="H106" s="224">
        <v>481.10000000000002</v>
      </c>
      <c r="I106" s="221"/>
      <c r="J106" s="221"/>
      <c r="K106" s="221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169</v>
      </c>
      <c r="AU106" s="229" t="s">
        <v>88</v>
      </c>
      <c r="AV106" s="12" t="s">
        <v>167</v>
      </c>
      <c r="AW106" s="12" t="s">
        <v>41</v>
      </c>
      <c r="AX106" s="12" t="s">
        <v>86</v>
      </c>
      <c r="AY106" s="229" t="s">
        <v>160</v>
      </c>
    </row>
    <row r="107" s="1" customFormat="1" ht="25.5" customHeight="1">
      <c r="B107" s="41"/>
      <c r="C107" s="198" t="s">
        <v>181</v>
      </c>
      <c r="D107" s="198" t="s">
        <v>162</v>
      </c>
      <c r="E107" s="199" t="s">
        <v>182</v>
      </c>
      <c r="F107" s="200" t="s">
        <v>183</v>
      </c>
      <c r="G107" s="201" t="s">
        <v>184</v>
      </c>
      <c r="H107" s="202">
        <v>419</v>
      </c>
      <c r="I107" s="203">
        <v>58.899999999999999</v>
      </c>
      <c r="J107" s="203">
        <f>ROUND(I107*H107,2)</f>
        <v>24679.099999999999</v>
      </c>
      <c r="K107" s="200" t="s">
        <v>166</v>
      </c>
      <c r="L107" s="67"/>
      <c r="M107" s="204" t="s">
        <v>35</v>
      </c>
      <c r="N107" s="205" t="s">
        <v>49</v>
      </c>
      <c r="O107" s="206">
        <v>0.20000000000000001</v>
      </c>
      <c r="P107" s="206">
        <f>O107*H107</f>
        <v>83.800000000000011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AR107" s="24" t="s">
        <v>167</v>
      </c>
      <c r="AT107" s="24" t="s">
        <v>162</v>
      </c>
      <c r="AU107" s="24" t="s">
        <v>88</v>
      </c>
      <c r="AY107" s="24" t="s">
        <v>160</v>
      </c>
      <c r="BE107" s="208">
        <f>IF(N107="základní",J107,0)</f>
        <v>24679.099999999999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24" t="s">
        <v>86</v>
      </c>
      <c r="BK107" s="208">
        <f>ROUND(I107*H107,2)</f>
        <v>24679.099999999999</v>
      </c>
      <c r="BL107" s="24" t="s">
        <v>167</v>
      </c>
      <c r="BM107" s="24" t="s">
        <v>185</v>
      </c>
    </row>
    <row r="108" s="13" customFormat="1">
      <c r="B108" s="230"/>
      <c r="C108" s="231"/>
      <c r="D108" s="211" t="s">
        <v>169</v>
      </c>
      <c r="E108" s="232" t="s">
        <v>35</v>
      </c>
      <c r="F108" s="233" t="s">
        <v>186</v>
      </c>
      <c r="G108" s="231"/>
      <c r="H108" s="232" t="s">
        <v>35</v>
      </c>
      <c r="I108" s="231"/>
      <c r="J108" s="231"/>
      <c r="K108" s="231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169</v>
      </c>
      <c r="AU108" s="238" t="s">
        <v>88</v>
      </c>
      <c r="AV108" s="13" t="s">
        <v>86</v>
      </c>
      <c r="AW108" s="13" t="s">
        <v>41</v>
      </c>
      <c r="AX108" s="13" t="s">
        <v>78</v>
      </c>
      <c r="AY108" s="238" t="s">
        <v>160</v>
      </c>
    </row>
    <row r="109" s="11" customFormat="1">
      <c r="B109" s="209"/>
      <c r="C109" s="210"/>
      <c r="D109" s="211" t="s">
        <v>169</v>
      </c>
      <c r="E109" s="212" t="s">
        <v>35</v>
      </c>
      <c r="F109" s="213" t="s">
        <v>187</v>
      </c>
      <c r="G109" s="210"/>
      <c r="H109" s="214">
        <v>419</v>
      </c>
      <c r="I109" s="210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169</v>
      </c>
      <c r="AU109" s="219" t="s">
        <v>88</v>
      </c>
      <c r="AV109" s="11" t="s">
        <v>88</v>
      </c>
      <c r="AW109" s="11" t="s">
        <v>41</v>
      </c>
      <c r="AX109" s="11" t="s">
        <v>78</v>
      </c>
      <c r="AY109" s="219" t="s">
        <v>160</v>
      </c>
    </row>
    <row r="110" s="12" customFormat="1">
      <c r="B110" s="220"/>
      <c r="C110" s="221"/>
      <c r="D110" s="211" t="s">
        <v>169</v>
      </c>
      <c r="E110" s="222" t="s">
        <v>35</v>
      </c>
      <c r="F110" s="223" t="s">
        <v>176</v>
      </c>
      <c r="G110" s="221"/>
      <c r="H110" s="224">
        <v>419</v>
      </c>
      <c r="I110" s="221"/>
      <c r="J110" s="221"/>
      <c r="K110" s="221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169</v>
      </c>
      <c r="AU110" s="229" t="s">
        <v>88</v>
      </c>
      <c r="AV110" s="12" t="s">
        <v>167</v>
      </c>
      <c r="AW110" s="12" t="s">
        <v>41</v>
      </c>
      <c r="AX110" s="12" t="s">
        <v>86</v>
      </c>
      <c r="AY110" s="229" t="s">
        <v>160</v>
      </c>
    </row>
    <row r="111" s="1" customFormat="1" ht="25.5" customHeight="1">
      <c r="B111" s="41"/>
      <c r="C111" s="198" t="s">
        <v>167</v>
      </c>
      <c r="D111" s="198" t="s">
        <v>162</v>
      </c>
      <c r="E111" s="199" t="s">
        <v>188</v>
      </c>
      <c r="F111" s="200" t="s">
        <v>189</v>
      </c>
      <c r="G111" s="201" t="s">
        <v>190</v>
      </c>
      <c r="H111" s="202">
        <v>41.899999999999999</v>
      </c>
      <c r="I111" s="203">
        <v>42.200000000000003</v>
      </c>
      <c r="J111" s="203">
        <f>ROUND(I111*H111,2)</f>
        <v>1768.1800000000001</v>
      </c>
      <c r="K111" s="200" t="s">
        <v>166</v>
      </c>
      <c r="L111" s="67"/>
      <c r="M111" s="204" t="s">
        <v>35</v>
      </c>
      <c r="N111" s="205" t="s">
        <v>49</v>
      </c>
      <c r="O111" s="206">
        <v>0</v>
      </c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AR111" s="24" t="s">
        <v>167</v>
      </c>
      <c r="AT111" s="24" t="s">
        <v>162</v>
      </c>
      <c r="AU111" s="24" t="s">
        <v>88</v>
      </c>
      <c r="AY111" s="24" t="s">
        <v>160</v>
      </c>
      <c r="BE111" s="208">
        <f>IF(N111="základní",J111,0)</f>
        <v>1768.1800000000001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24" t="s">
        <v>86</v>
      </c>
      <c r="BK111" s="208">
        <f>ROUND(I111*H111,2)</f>
        <v>1768.1800000000001</v>
      </c>
      <c r="BL111" s="24" t="s">
        <v>167</v>
      </c>
      <c r="BM111" s="24" t="s">
        <v>191</v>
      </c>
    </row>
    <row r="112" s="13" customFormat="1">
      <c r="B112" s="230"/>
      <c r="C112" s="231"/>
      <c r="D112" s="211" t="s">
        <v>169</v>
      </c>
      <c r="E112" s="232" t="s">
        <v>35</v>
      </c>
      <c r="F112" s="233" t="s">
        <v>186</v>
      </c>
      <c r="G112" s="231"/>
      <c r="H112" s="232" t="s">
        <v>35</v>
      </c>
      <c r="I112" s="231"/>
      <c r="J112" s="231"/>
      <c r="K112" s="231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169</v>
      </c>
      <c r="AU112" s="238" t="s">
        <v>88</v>
      </c>
      <c r="AV112" s="13" t="s">
        <v>86</v>
      </c>
      <c r="AW112" s="13" t="s">
        <v>41</v>
      </c>
      <c r="AX112" s="13" t="s">
        <v>78</v>
      </c>
      <c r="AY112" s="238" t="s">
        <v>160</v>
      </c>
    </row>
    <row r="113" s="11" customFormat="1">
      <c r="B113" s="209"/>
      <c r="C113" s="210"/>
      <c r="D113" s="211" t="s">
        <v>169</v>
      </c>
      <c r="E113" s="212" t="s">
        <v>35</v>
      </c>
      <c r="F113" s="213" t="s">
        <v>192</v>
      </c>
      <c r="G113" s="210"/>
      <c r="H113" s="214">
        <v>41.899999999999999</v>
      </c>
      <c r="I113" s="210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169</v>
      </c>
      <c r="AU113" s="219" t="s">
        <v>88</v>
      </c>
      <c r="AV113" s="11" t="s">
        <v>88</v>
      </c>
      <c r="AW113" s="11" t="s">
        <v>41</v>
      </c>
      <c r="AX113" s="11" t="s">
        <v>86</v>
      </c>
      <c r="AY113" s="219" t="s">
        <v>160</v>
      </c>
    </row>
    <row r="114" s="1" customFormat="1" ht="63.75" customHeight="1">
      <c r="B114" s="41"/>
      <c r="C114" s="198" t="s">
        <v>113</v>
      </c>
      <c r="D114" s="198" t="s">
        <v>162</v>
      </c>
      <c r="E114" s="199" t="s">
        <v>193</v>
      </c>
      <c r="F114" s="200" t="s">
        <v>194</v>
      </c>
      <c r="G114" s="201" t="s">
        <v>195</v>
      </c>
      <c r="H114" s="202">
        <v>227.5</v>
      </c>
      <c r="I114" s="203">
        <v>244</v>
      </c>
      <c r="J114" s="203">
        <f>ROUND(I114*H114,2)</f>
        <v>55510</v>
      </c>
      <c r="K114" s="200" t="s">
        <v>166</v>
      </c>
      <c r="L114" s="67"/>
      <c r="M114" s="204" t="s">
        <v>35</v>
      </c>
      <c r="N114" s="205" t="s">
        <v>49</v>
      </c>
      <c r="O114" s="206">
        <v>0.70299999999999996</v>
      </c>
      <c r="P114" s="206">
        <f>O114*H114</f>
        <v>159.93250000000001</v>
      </c>
      <c r="Q114" s="206">
        <v>0.0086800000000000002</v>
      </c>
      <c r="R114" s="206">
        <f>Q114*H114</f>
        <v>1.9747000000000001</v>
      </c>
      <c r="S114" s="206">
        <v>0</v>
      </c>
      <c r="T114" s="207">
        <f>S114*H114</f>
        <v>0</v>
      </c>
      <c r="AR114" s="24" t="s">
        <v>167</v>
      </c>
      <c r="AT114" s="24" t="s">
        <v>162</v>
      </c>
      <c r="AU114" s="24" t="s">
        <v>88</v>
      </c>
      <c r="AY114" s="24" t="s">
        <v>160</v>
      </c>
      <c r="BE114" s="208">
        <f>IF(N114="základní",J114,0)</f>
        <v>55510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24" t="s">
        <v>86</v>
      </c>
      <c r="BK114" s="208">
        <f>ROUND(I114*H114,2)</f>
        <v>55510</v>
      </c>
      <c r="BL114" s="24" t="s">
        <v>167</v>
      </c>
      <c r="BM114" s="24" t="s">
        <v>196</v>
      </c>
    </row>
    <row r="115" s="13" customFormat="1">
      <c r="B115" s="230"/>
      <c r="C115" s="231"/>
      <c r="D115" s="211" t="s">
        <v>169</v>
      </c>
      <c r="E115" s="232" t="s">
        <v>35</v>
      </c>
      <c r="F115" s="233" t="s">
        <v>197</v>
      </c>
      <c r="G115" s="231"/>
      <c r="H115" s="232" t="s">
        <v>35</v>
      </c>
      <c r="I115" s="231"/>
      <c r="J115" s="231"/>
      <c r="K115" s="231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169</v>
      </c>
      <c r="AU115" s="238" t="s">
        <v>88</v>
      </c>
      <c r="AV115" s="13" t="s">
        <v>86</v>
      </c>
      <c r="AW115" s="13" t="s">
        <v>41</v>
      </c>
      <c r="AX115" s="13" t="s">
        <v>78</v>
      </c>
      <c r="AY115" s="238" t="s">
        <v>160</v>
      </c>
    </row>
    <row r="116" s="11" customFormat="1">
      <c r="B116" s="209"/>
      <c r="C116" s="210"/>
      <c r="D116" s="211" t="s">
        <v>169</v>
      </c>
      <c r="E116" s="212" t="s">
        <v>35</v>
      </c>
      <c r="F116" s="213" t="s">
        <v>198</v>
      </c>
      <c r="G116" s="210"/>
      <c r="H116" s="214">
        <v>13.199999999999999</v>
      </c>
      <c r="I116" s="210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169</v>
      </c>
      <c r="AU116" s="219" t="s">
        <v>88</v>
      </c>
      <c r="AV116" s="11" t="s">
        <v>88</v>
      </c>
      <c r="AW116" s="11" t="s">
        <v>41</v>
      </c>
      <c r="AX116" s="11" t="s">
        <v>78</v>
      </c>
      <c r="AY116" s="219" t="s">
        <v>160</v>
      </c>
    </row>
    <row r="117" s="13" customFormat="1">
      <c r="B117" s="230"/>
      <c r="C117" s="231"/>
      <c r="D117" s="211" t="s">
        <v>169</v>
      </c>
      <c r="E117" s="232" t="s">
        <v>35</v>
      </c>
      <c r="F117" s="233" t="s">
        <v>199</v>
      </c>
      <c r="G117" s="231"/>
      <c r="H117" s="232" t="s">
        <v>35</v>
      </c>
      <c r="I117" s="231"/>
      <c r="J117" s="231"/>
      <c r="K117" s="231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169</v>
      </c>
      <c r="AU117" s="238" t="s">
        <v>88</v>
      </c>
      <c r="AV117" s="13" t="s">
        <v>86</v>
      </c>
      <c r="AW117" s="13" t="s">
        <v>41</v>
      </c>
      <c r="AX117" s="13" t="s">
        <v>78</v>
      </c>
      <c r="AY117" s="238" t="s">
        <v>160</v>
      </c>
    </row>
    <row r="118" s="11" customFormat="1">
      <c r="B118" s="209"/>
      <c r="C118" s="210"/>
      <c r="D118" s="211" t="s">
        <v>169</v>
      </c>
      <c r="E118" s="212" t="s">
        <v>35</v>
      </c>
      <c r="F118" s="213" t="s">
        <v>200</v>
      </c>
      <c r="G118" s="210"/>
      <c r="H118" s="214">
        <v>14.300000000000001</v>
      </c>
      <c r="I118" s="210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169</v>
      </c>
      <c r="AU118" s="219" t="s">
        <v>88</v>
      </c>
      <c r="AV118" s="11" t="s">
        <v>88</v>
      </c>
      <c r="AW118" s="11" t="s">
        <v>41</v>
      </c>
      <c r="AX118" s="11" t="s">
        <v>78</v>
      </c>
      <c r="AY118" s="219" t="s">
        <v>160</v>
      </c>
    </row>
    <row r="119" s="11" customFormat="1">
      <c r="B119" s="209"/>
      <c r="C119" s="210"/>
      <c r="D119" s="211" t="s">
        <v>169</v>
      </c>
      <c r="E119" s="212" t="s">
        <v>35</v>
      </c>
      <c r="F119" s="213" t="s">
        <v>201</v>
      </c>
      <c r="G119" s="210"/>
      <c r="H119" s="214">
        <v>200</v>
      </c>
      <c r="I119" s="210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169</v>
      </c>
      <c r="AU119" s="219" t="s">
        <v>88</v>
      </c>
      <c r="AV119" s="11" t="s">
        <v>88</v>
      </c>
      <c r="AW119" s="11" t="s">
        <v>41</v>
      </c>
      <c r="AX119" s="11" t="s">
        <v>78</v>
      </c>
      <c r="AY119" s="219" t="s">
        <v>160</v>
      </c>
    </row>
    <row r="120" s="12" customFormat="1">
      <c r="B120" s="220"/>
      <c r="C120" s="221"/>
      <c r="D120" s="211" t="s">
        <v>169</v>
      </c>
      <c r="E120" s="222" t="s">
        <v>35</v>
      </c>
      <c r="F120" s="223" t="s">
        <v>176</v>
      </c>
      <c r="G120" s="221"/>
      <c r="H120" s="224">
        <v>227.5</v>
      </c>
      <c r="I120" s="221"/>
      <c r="J120" s="221"/>
      <c r="K120" s="221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169</v>
      </c>
      <c r="AU120" s="229" t="s">
        <v>88</v>
      </c>
      <c r="AV120" s="12" t="s">
        <v>167</v>
      </c>
      <c r="AW120" s="12" t="s">
        <v>41</v>
      </c>
      <c r="AX120" s="12" t="s">
        <v>86</v>
      </c>
      <c r="AY120" s="229" t="s">
        <v>160</v>
      </c>
    </row>
    <row r="121" s="1" customFormat="1" ht="63.75" customHeight="1">
      <c r="B121" s="41"/>
      <c r="C121" s="198" t="s">
        <v>202</v>
      </c>
      <c r="D121" s="198" t="s">
        <v>162</v>
      </c>
      <c r="E121" s="199" t="s">
        <v>203</v>
      </c>
      <c r="F121" s="200" t="s">
        <v>204</v>
      </c>
      <c r="G121" s="201" t="s">
        <v>195</v>
      </c>
      <c r="H121" s="202">
        <v>3.2999999999999998</v>
      </c>
      <c r="I121" s="203">
        <v>196</v>
      </c>
      <c r="J121" s="203">
        <f>ROUND(I121*H121,2)</f>
        <v>646.79999999999995</v>
      </c>
      <c r="K121" s="200" t="s">
        <v>166</v>
      </c>
      <c r="L121" s="67"/>
      <c r="M121" s="204" t="s">
        <v>35</v>
      </c>
      <c r="N121" s="205" t="s">
        <v>49</v>
      </c>
      <c r="O121" s="206">
        <v>0.54700000000000004</v>
      </c>
      <c r="P121" s="206">
        <f>O121*H121</f>
        <v>1.8051000000000002</v>
      </c>
      <c r="Q121" s="206">
        <v>0.036900000000000002</v>
      </c>
      <c r="R121" s="206">
        <f>Q121*H121</f>
        <v>0.12177</v>
      </c>
      <c r="S121" s="206">
        <v>0</v>
      </c>
      <c r="T121" s="207">
        <f>S121*H121</f>
        <v>0</v>
      </c>
      <c r="AR121" s="24" t="s">
        <v>167</v>
      </c>
      <c r="AT121" s="24" t="s">
        <v>162</v>
      </c>
      <c r="AU121" s="24" t="s">
        <v>88</v>
      </c>
      <c r="AY121" s="24" t="s">
        <v>160</v>
      </c>
      <c r="BE121" s="208">
        <f>IF(N121="základní",J121,0)</f>
        <v>646.79999999999995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24" t="s">
        <v>86</v>
      </c>
      <c r="BK121" s="208">
        <f>ROUND(I121*H121,2)</f>
        <v>646.79999999999995</v>
      </c>
      <c r="BL121" s="24" t="s">
        <v>167</v>
      </c>
      <c r="BM121" s="24" t="s">
        <v>205</v>
      </c>
    </row>
    <row r="122" s="13" customFormat="1">
      <c r="B122" s="230"/>
      <c r="C122" s="231"/>
      <c r="D122" s="211" t="s">
        <v>169</v>
      </c>
      <c r="E122" s="232" t="s">
        <v>35</v>
      </c>
      <c r="F122" s="233" t="s">
        <v>206</v>
      </c>
      <c r="G122" s="231"/>
      <c r="H122" s="232" t="s">
        <v>35</v>
      </c>
      <c r="I122" s="231"/>
      <c r="J122" s="231"/>
      <c r="K122" s="231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169</v>
      </c>
      <c r="AU122" s="238" t="s">
        <v>88</v>
      </c>
      <c r="AV122" s="13" t="s">
        <v>86</v>
      </c>
      <c r="AW122" s="13" t="s">
        <v>41</v>
      </c>
      <c r="AX122" s="13" t="s">
        <v>78</v>
      </c>
      <c r="AY122" s="238" t="s">
        <v>160</v>
      </c>
    </row>
    <row r="123" s="11" customFormat="1">
      <c r="B123" s="209"/>
      <c r="C123" s="210"/>
      <c r="D123" s="211" t="s">
        <v>169</v>
      </c>
      <c r="E123" s="212" t="s">
        <v>35</v>
      </c>
      <c r="F123" s="213" t="s">
        <v>207</v>
      </c>
      <c r="G123" s="210"/>
      <c r="H123" s="214">
        <v>3.2999999999999998</v>
      </c>
      <c r="I123" s="210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169</v>
      </c>
      <c r="AU123" s="219" t="s">
        <v>88</v>
      </c>
      <c r="AV123" s="11" t="s">
        <v>88</v>
      </c>
      <c r="AW123" s="11" t="s">
        <v>41</v>
      </c>
      <c r="AX123" s="11" t="s">
        <v>78</v>
      </c>
      <c r="AY123" s="219" t="s">
        <v>160</v>
      </c>
    </row>
    <row r="124" s="12" customFormat="1">
      <c r="B124" s="220"/>
      <c r="C124" s="221"/>
      <c r="D124" s="211" t="s">
        <v>169</v>
      </c>
      <c r="E124" s="222" t="s">
        <v>35</v>
      </c>
      <c r="F124" s="223" t="s">
        <v>176</v>
      </c>
      <c r="G124" s="221"/>
      <c r="H124" s="224">
        <v>3.2999999999999998</v>
      </c>
      <c r="I124" s="221"/>
      <c r="J124" s="221"/>
      <c r="K124" s="221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169</v>
      </c>
      <c r="AU124" s="229" t="s">
        <v>88</v>
      </c>
      <c r="AV124" s="12" t="s">
        <v>167</v>
      </c>
      <c r="AW124" s="12" t="s">
        <v>41</v>
      </c>
      <c r="AX124" s="12" t="s">
        <v>86</v>
      </c>
      <c r="AY124" s="229" t="s">
        <v>160</v>
      </c>
    </row>
    <row r="125" s="1" customFormat="1" ht="25.5" customHeight="1">
      <c r="B125" s="41"/>
      <c r="C125" s="198" t="s">
        <v>208</v>
      </c>
      <c r="D125" s="198" t="s">
        <v>162</v>
      </c>
      <c r="E125" s="199" t="s">
        <v>209</v>
      </c>
      <c r="F125" s="200" t="s">
        <v>210</v>
      </c>
      <c r="G125" s="201" t="s">
        <v>195</v>
      </c>
      <c r="H125" s="202">
        <v>419</v>
      </c>
      <c r="I125" s="203">
        <v>62.200000000000003</v>
      </c>
      <c r="J125" s="203">
        <f>ROUND(I125*H125,2)</f>
        <v>26061.799999999999</v>
      </c>
      <c r="K125" s="200" t="s">
        <v>166</v>
      </c>
      <c r="L125" s="67"/>
      <c r="M125" s="204" t="s">
        <v>35</v>
      </c>
      <c r="N125" s="205" t="s">
        <v>49</v>
      </c>
      <c r="O125" s="206">
        <v>0.121</v>
      </c>
      <c r="P125" s="206">
        <f>O125*H125</f>
        <v>50.698999999999998</v>
      </c>
      <c r="Q125" s="206">
        <v>0.00014999999999999999</v>
      </c>
      <c r="R125" s="206">
        <f>Q125*H125</f>
        <v>0.062849999999999989</v>
      </c>
      <c r="S125" s="206">
        <v>0</v>
      </c>
      <c r="T125" s="207">
        <f>S125*H125</f>
        <v>0</v>
      </c>
      <c r="AR125" s="24" t="s">
        <v>167</v>
      </c>
      <c r="AT125" s="24" t="s">
        <v>162</v>
      </c>
      <c r="AU125" s="24" t="s">
        <v>88</v>
      </c>
      <c r="AY125" s="24" t="s">
        <v>160</v>
      </c>
      <c r="BE125" s="208">
        <f>IF(N125="základní",J125,0)</f>
        <v>26061.799999999999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24" t="s">
        <v>86</v>
      </c>
      <c r="BK125" s="208">
        <f>ROUND(I125*H125,2)</f>
        <v>26061.799999999999</v>
      </c>
      <c r="BL125" s="24" t="s">
        <v>167</v>
      </c>
      <c r="BM125" s="24" t="s">
        <v>211</v>
      </c>
    </row>
    <row r="126" s="13" customFormat="1">
      <c r="B126" s="230"/>
      <c r="C126" s="231"/>
      <c r="D126" s="211" t="s">
        <v>169</v>
      </c>
      <c r="E126" s="232" t="s">
        <v>35</v>
      </c>
      <c r="F126" s="233" t="s">
        <v>212</v>
      </c>
      <c r="G126" s="231"/>
      <c r="H126" s="232" t="s">
        <v>35</v>
      </c>
      <c r="I126" s="231"/>
      <c r="J126" s="231"/>
      <c r="K126" s="231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169</v>
      </c>
      <c r="AU126" s="238" t="s">
        <v>88</v>
      </c>
      <c r="AV126" s="13" t="s">
        <v>86</v>
      </c>
      <c r="AW126" s="13" t="s">
        <v>41</v>
      </c>
      <c r="AX126" s="13" t="s">
        <v>78</v>
      </c>
      <c r="AY126" s="238" t="s">
        <v>160</v>
      </c>
    </row>
    <row r="127" s="11" customFormat="1">
      <c r="B127" s="209"/>
      <c r="C127" s="210"/>
      <c r="D127" s="211" t="s">
        <v>169</v>
      </c>
      <c r="E127" s="212" t="s">
        <v>35</v>
      </c>
      <c r="F127" s="213" t="s">
        <v>213</v>
      </c>
      <c r="G127" s="210"/>
      <c r="H127" s="214">
        <v>419</v>
      </c>
      <c r="I127" s="210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169</v>
      </c>
      <c r="AU127" s="219" t="s">
        <v>88</v>
      </c>
      <c r="AV127" s="11" t="s">
        <v>88</v>
      </c>
      <c r="AW127" s="11" t="s">
        <v>41</v>
      </c>
      <c r="AX127" s="11" t="s">
        <v>78</v>
      </c>
      <c r="AY127" s="219" t="s">
        <v>160</v>
      </c>
    </row>
    <row r="128" s="12" customFormat="1">
      <c r="B128" s="220"/>
      <c r="C128" s="221"/>
      <c r="D128" s="211" t="s">
        <v>169</v>
      </c>
      <c r="E128" s="222" t="s">
        <v>35</v>
      </c>
      <c r="F128" s="223" t="s">
        <v>176</v>
      </c>
      <c r="G128" s="221"/>
      <c r="H128" s="224">
        <v>419</v>
      </c>
      <c r="I128" s="221"/>
      <c r="J128" s="221"/>
      <c r="K128" s="221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169</v>
      </c>
      <c r="AU128" s="229" t="s">
        <v>88</v>
      </c>
      <c r="AV128" s="12" t="s">
        <v>167</v>
      </c>
      <c r="AW128" s="12" t="s">
        <v>41</v>
      </c>
      <c r="AX128" s="12" t="s">
        <v>86</v>
      </c>
      <c r="AY128" s="229" t="s">
        <v>160</v>
      </c>
    </row>
    <row r="129" s="1" customFormat="1" ht="25.5" customHeight="1">
      <c r="B129" s="41"/>
      <c r="C129" s="198" t="s">
        <v>214</v>
      </c>
      <c r="D129" s="198" t="s">
        <v>162</v>
      </c>
      <c r="E129" s="199" t="s">
        <v>215</v>
      </c>
      <c r="F129" s="200" t="s">
        <v>216</v>
      </c>
      <c r="G129" s="201" t="s">
        <v>195</v>
      </c>
      <c r="H129" s="202">
        <v>419</v>
      </c>
      <c r="I129" s="203">
        <v>38.299999999999997</v>
      </c>
      <c r="J129" s="203">
        <f>ROUND(I129*H129,2)</f>
        <v>16047.700000000001</v>
      </c>
      <c r="K129" s="200" t="s">
        <v>166</v>
      </c>
      <c r="L129" s="67"/>
      <c r="M129" s="204" t="s">
        <v>35</v>
      </c>
      <c r="N129" s="205" t="s">
        <v>49</v>
      </c>
      <c r="O129" s="206">
        <v>0.090999999999999998</v>
      </c>
      <c r="P129" s="206">
        <f>O129*H129</f>
        <v>38.128999999999998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AR129" s="24" t="s">
        <v>167</v>
      </c>
      <c r="AT129" s="24" t="s">
        <v>162</v>
      </c>
      <c r="AU129" s="24" t="s">
        <v>88</v>
      </c>
      <c r="AY129" s="24" t="s">
        <v>160</v>
      </c>
      <c r="BE129" s="208">
        <f>IF(N129="základní",J129,0)</f>
        <v>16047.700000000001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24" t="s">
        <v>86</v>
      </c>
      <c r="BK129" s="208">
        <f>ROUND(I129*H129,2)</f>
        <v>16047.700000000001</v>
      </c>
      <c r="BL129" s="24" t="s">
        <v>167</v>
      </c>
      <c r="BM129" s="24" t="s">
        <v>217</v>
      </c>
    </row>
    <row r="130" s="13" customFormat="1">
      <c r="B130" s="230"/>
      <c r="C130" s="231"/>
      <c r="D130" s="211" t="s">
        <v>169</v>
      </c>
      <c r="E130" s="232" t="s">
        <v>35</v>
      </c>
      <c r="F130" s="233" t="s">
        <v>212</v>
      </c>
      <c r="G130" s="231"/>
      <c r="H130" s="232" t="s">
        <v>35</v>
      </c>
      <c r="I130" s="231"/>
      <c r="J130" s="231"/>
      <c r="K130" s="231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169</v>
      </c>
      <c r="AU130" s="238" t="s">
        <v>88</v>
      </c>
      <c r="AV130" s="13" t="s">
        <v>86</v>
      </c>
      <c r="AW130" s="13" t="s">
        <v>41</v>
      </c>
      <c r="AX130" s="13" t="s">
        <v>78</v>
      </c>
      <c r="AY130" s="238" t="s">
        <v>160</v>
      </c>
    </row>
    <row r="131" s="11" customFormat="1">
      <c r="B131" s="209"/>
      <c r="C131" s="210"/>
      <c r="D131" s="211" t="s">
        <v>169</v>
      </c>
      <c r="E131" s="212" t="s">
        <v>35</v>
      </c>
      <c r="F131" s="213" t="s">
        <v>213</v>
      </c>
      <c r="G131" s="210"/>
      <c r="H131" s="214">
        <v>419</v>
      </c>
      <c r="I131" s="210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169</v>
      </c>
      <c r="AU131" s="219" t="s">
        <v>88</v>
      </c>
      <c r="AV131" s="11" t="s">
        <v>88</v>
      </c>
      <c r="AW131" s="11" t="s">
        <v>41</v>
      </c>
      <c r="AX131" s="11" t="s">
        <v>78</v>
      </c>
      <c r="AY131" s="219" t="s">
        <v>160</v>
      </c>
    </row>
    <row r="132" s="12" customFormat="1">
      <c r="B132" s="220"/>
      <c r="C132" s="221"/>
      <c r="D132" s="211" t="s">
        <v>169</v>
      </c>
      <c r="E132" s="222" t="s">
        <v>35</v>
      </c>
      <c r="F132" s="223" t="s">
        <v>176</v>
      </c>
      <c r="G132" s="221"/>
      <c r="H132" s="224">
        <v>419</v>
      </c>
      <c r="I132" s="221"/>
      <c r="J132" s="221"/>
      <c r="K132" s="221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169</v>
      </c>
      <c r="AU132" s="229" t="s">
        <v>88</v>
      </c>
      <c r="AV132" s="12" t="s">
        <v>167</v>
      </c>
      <c r="AW132" s="12" t="s">
        <v>41</v>
      </c>
      <c r="AX132" s="12" t="s">
        <v>86</v>
      </c>
      <c r="AY132" s="229" t="s">
        <v>160</v>
      </c>
    </row>
    <row r="133" s="1" customFormat="1" ht="25.5" customHeight="1">
      <c r="B133" s="41"/>
      <c r="C133" s="198" t="s">
        <v>218</v>
      </c>
      <c r="D133" s="198" t="s">
        <v>162</v>
      </c>
      <c r="E133" s="199" t="s">
        <v>219</v>
      </c>
      <c r="F133" s="200" t="s">
        <v>220</v>
      </c>
      <c r="G133" s="201" t="s">
        <v>195</v>
      </c>
      <c r="H133" s="202">
        <v>12</v>
      </c>
      <c r="I133" s="203">
        <v>187</v>
      </c>
      <c r="J133" s="203">
        <f>ROUND(I133*H133,2)</f>
        <v>2244</v>
      </c>
      <c r="K133" s="200" t="s">
        <v>166</v>
      </c>
      <c r="L133" s="67"/>
      <c r="M133" s="204" t="s">
        <v>35</v>
      </c>
      <c r="N133" s="205" t="s">
        <v>49</v>
      </c>
      <c r="O133" s="206">
        <v>0.099000000000000005</v>
      </c>
      <c r="P133" s="206">
        <f>O133*H133</f>
        <v>1.1880000000000002</v>
      </c>
      <c r="Q133" s="206">
        <v>0.011820000000000001</v>
      </c>
      <c r="R133" s="206">
        <f>Q133*H133</f>
        <v>0.14184000000000002</v>
      </c>
      <c r="S133" s="206">
        <v>0</v>
      </c>
      <c r="T133" s="207">
        <f>S133*H133</f>
        <v>0</v>
      </c>
      <c r="AR133" s="24" t="s">
        <v>167</v>
      </c>
      <c r="AT133" s="24" t="s">
        <v>162</v>
      </c>
      <c r="AU133" s="24" t="s">
        <v>88</v>
      </c>
      <c r="AY133" s="24" t="s">
        <v>160</v>
      </c>
      <c r="BE133" s="208">
        <f>IF(N133="základní",J133,0)</f>
        <v>2244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24" t="s">
        <v>86</v>
      </c>
      <c r="BK133" s="208">
        <f>ROUND(I133*H133,2)</f>
        <v>2244</v>
      </c>
      <c r="BL133" s="24" t="s">
        <v>167</v>
      </c>
      <c r="BM133" s="24" t="s">
        <v>221</v>
      </c>
    </row>
    <row r="134" s="11" customFormat="1">
      <c r="B134" s="209"/>
      <c r="C134" s="210"/>
      <c r="D134" s="211" t="s">
        <v>169</v>
      </c>
      <c r="E134" s="212" t="s">
        <v>35</v>
      </c>
      <c r="F134" s="213" t="s">
        <v>222</v>
      </c>
      <c r="G134" s="210"/>
      <c r="H134" s="214">
        <v>12</v>
      </c>
      <c r="I134" s="210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169</v>
      </c>
      <c r="AU134" s="219" t="s">
        <v>88</v>
      </c>
      <c r="AV134" s="11" t="s">
        <v>88</v>
      </c>
      <c r="AW134" s="11" t="s">
        <v>41</v>
      </c>
      <c r="AX134" s="11" t="s">
        <v>86</v>
      </c>
      <c r="AY134" s="219" t="s">
        <v>160</v>
      </c>
    </row>
    <row r="135" s="1" customFormat="1" ht="25.5" customHeight="1">
      <c r="B135" s="41"/>
      <c r="C135" s="198" t="s">
        <v>223</v>
      </c>
      <c r="D135" s="198" t="s">
        <v>162</v>
      </c>
      <c r="E135" s="199" t="s">
        <v>224</v>
      </c>
      <c r="F135" s="200" t="s">
        <v>225</v>
      </c>
      <c r="G135" s="201" t="s">
        <v>195</v>
      </c>
      <c r="H135" s="202">
        <v>12</v>
      </c>
      <c r="I135" s="203">
        <v>37.600000000000001</v>
      </c>
      <c r="J135" s="203">
        <f>ROUND(I135*H135,2)</f>
        <v>451.19999999999999</v>
      </c>
      <c r="K135" s="200" t="s">
        <v>166</v>
      </c>
      <c r="L135" s="67"/>
      <c r="M135" s="204" t="s">
        <v>35</v>
      </c>
      <c r="N135" s="205" t="s">
        <v>49</v>
      </c>
      <c r="O135" s="206">
        <v>0.17299999999999999</v>
      </c>
      <c r="P135" s="206">
        <f>O135*H135</f>
        <v>2.0759999999999996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AR135" s="24" t="s">
        <v>167</v>
      </c>
      <c r="AT135" s="24" t="s">
        <v>162</v>
      </c>
      <c r="AU135" s="24" t="s">
        <v>88</v>
      </c>
      <c r="AY135" s="24" t="s">
        <v>160</v>
      </c>
      <c r="BE135" s="208">
        <f>IF(N135="základní",J135,0)</f>
        <v>451.19999999999999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24" t="s">
        <v>86</v>
      </c>
      <c r="BK135" s="208">
        <f>ROUND(I135*H135,2)</f>
        <v>451.19999999999999</v>
      </c>
      <c r="BL135" s="24" t="s">
        <v>167</v>
      </c>
      <c r="BM135" s="24" t="s">
        <v>226</v>
      </c>
    </row>
    <row r="136" s="11" customFormat="1">
      <c r="B136" s="209"/>
      <c r="C136" s="210"/>
      <c r="D136" s="211" t="s">
        <v>169</v>
      </c>
      <c r="E136" s="212" t="s">
        <v>35</v>
      </c>
      <c r="F136" s="213" t="s">
        <v>222</v>
      </c>
      <c r="G136" s="210"/>
      <c r="H136" s="214">
        <v>12</v>
      </c>
      <c r="I136" s="210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169</v>
      </c>
      <c r="AU136" s="219" t="s">
        <v>88</v>
      </c>
      <c r="AV136" s="11" t="s">
        <v>88</v>
      </c>
      <c r="AW136" s="11" t="s">
        <v>41</v>
      </c>
      <c r="AX136" s="11" t="s">
        <v>86</v>
      </c>
      <c r="AY136" s="219" t="s">
        <v>160</v>
      </c>
    </row>
    <row r="137" s="1" customFormat="1" ht="25.5" customHeight="1">
      <c r="B137" s="41"/>
      <c r="C137" s="198" t="s">
        <v>227</v>
      </c>
      <c r="D137" s="198" t="s">
        <v>162</v>
      </c>
      <c r="E137" s="199" t="s">
        <v>228</v>
      </c>
      <c r="F137" s="200" t="s">
        <v>229</v>
      </c>
      <c r="G137" s="201" t="s">
        <v>230</v>
      </c>
      <c r="H137" s="202">
        <v>301.125</v>
      </c>
      <c r="I137" s="203">
        <v>383</v>
      </c>
      <c r="J137" s="203">
        <f>ROUND(I137*H137,2)</f>
        <v>115330.88000000001</v>
      </c>
      <c r="K137" s="200" t="s">
        <v>166</v>
      </c>
      <c r="L137" s="67"/>
      <c r="M137" s="204" t="s">
        <v>35</v>
      </c>
      <c r="N137" s="205" t="s">
        <v>49</v>
      </c>
      <c r="O137" s="206">
        <v>1.7629999999999999</v>
      </c>
      <c r="P137" s="206">
        <f>O137*H137</f>
        <v>530.883375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AR137" s="24" t="s">
        <v>167</v>
      </c>
      <c r="AT137" s="24" t="s">
        <v>162</v>
      </c>
      <c r="AU137" s="24" t="s">
        <v>88</v>
      </c>
      <c r="AY137" s="24" t="s">
        <v>160</v>
      </c>
      <c r="BE137" s="208">
        <f>IF(N137="základní",J137,0)</f>
        <v>115330.88000000001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24" t="s">
        <v>86</v>
      </c>
      <c r="BK137" s="208">
        <f>ROUND(I137*H137,2)</f>
        <v>115330.88000000001</v>
      </c>
      <c r="BL137" s="24" t="s">
        <v>167</v>
      </c>
      <c r="BM137" s="24" t="s">
        <v>231</v>
      </c>
    </row>
    <row r="138" s="13" customFormat="1">
      <c r="B138" s="230"/>
      <c r="C138" s="231"/>
      <c r="D138" s="211" t="s">
        <v>169</v>
      </c>
      <c r="E138" s="232" t="s">
        <v>35</v>
      </c>
      <c r="F138" s="233" t="s">
        <v>197</v>
      </c>
      <c r="G138" s="231"/>
      <c r="H138" s="232" t="s">
        <v>35</v>
      </c>
      <c r="I138" s="231"/>
      <c r="J138" s="231"/>
      <c r="K138" s="231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169</v>
      </c>
      <c r="AU138" s="238" t="s">
        <v>88</v>
      </c>
      <c r="AV138" s="13" t="s">
        <v>86</v>
      </c>
      <c r="AW138" s="13" t="s">
        <v>41</v>
      </c>
      <c r="AX138" s="13" t="s">
        <v>78</v>
      </c>
      <c r="AY138" s="238" t="s">
        <v>160</v>
      </c>
    </row>
    <row r="139" s="11" customFormat="1">
      <c r="B139" s="209"/>
      <c r="C139" s="210"/>
      <c r="D139" s="211" t="s">
        <v>169</v>
      </c>
      <c r="E139" s="212" t="s">
        <v>35</v>
      </c>
      <c r="F139" s="213" t="s">
        <v>232</v>
      </c>
      <c r="G139" s="210"/>
      <c r="H139" s="214">
        <v>42.240000000000002</v>
      </c>
      <c r="I139" s="210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169</v>
      </c>
      <c r="AU139" s="219" t="s">
        <v>88</v>
      </c>
      <c r="AV139" s="11" t="s">
        <v>88</v>
      </c>
      <c r="AW139" s="11" t="s">
        <v>41</v>
      </c>
      <c r="AX139" s="11" t="s">
        <v>78</v>
      </c>
      <c r="AY139" s="219" t="s">
        <v>160</v>
      </c>
    </row>
    <row r="140" s="11" customFormat="1">
      <c r="B140" s="209"/>
      <c r="C140" s="210"/>
      <c r="D140" s="211" t="s">
        <v>169</v>
      </c>
      <c r="E140" s="212" t="s">
        <v>35</v>
      </c>
      <c r="F140" s="213" t="s">
        <v>233</v>
      </c>
      <c r="G140" s="210"/>
      <c r="H140" s="214">
        <v>-0.017000000000000001</v>
      </c>
      <c r="I140" s="210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169</v>
      </c>
      <c r="AU140" s="219" t="s">
        <v>88</v>
      </c>
      <c r="AV140" s="11" t="s">
        <v>88</v>
      </c>
      <c r="AW140" s="11" t="s">
        <v>41</v>
      </c>
      <c r="AX140" s="11" t="s">
        <v>78</v>
      </c>
      <c r="AY140" s="219" t="s">
        <v>160</v>
      </c>
    </row>
    <row r="141" s="13" customFormat="1">
      <c r="B141" s="230"/>
      <c r="C141" s="231"/>
      <c r="D141" s="211" t="s">
        <v>169</v>
      </c>
      <c r="E141" s="232" t="s">
        <v>35</v>
      </c>
      <c r="F141" s="233" t="s">
        <v>199</v>
      </c>
      <c r="G141" s="231"/>
      <c r="H141" s="232" t="s">
        <v>35</v>
      </c>
      <c r="I141" s="231"/>
      <c r="J141" s="231"/>
      <c r="K141" s="231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169</v>
      </c>
      <c r="AU141" s="238" t="s">
        <v>88</v>
      </c>
      <c r="AV141" s="13" t="s">
        <v>86</v>
      </c>
      <c r="AW141" s="13" t="s">
        <v>41</v>
      </c>
      <c r="AX141" s="13" t="s">
        <v>78</v>
      </c>
      <c r="AY141" s="238" t="s">
        <v>160</v>
      </c>
    </row>
    <row r="142" s="11" customFormat="1">
      <c r="B142" s="209"/>
      <c r="C142" s="210"/>
      <c r="D142" s="211" t="s">
        <v>169</v>
      </c>
      <c r="E142" s="212" t="s">
        <v>35</v>
      </c>
      <c r="F142" s="213" t="s">
        <v>234</v>
      </c>
      <c r="G142" s="210"/>
      <c r="H142" s="214">
        <v>68.640000000000001</v>
      </c>
      <c r="I142" s="210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169</v>
      </c>
      <c r="AU142" s="219" t="s">
        <v>88</v>
      </c>
      <c r="AV142" s="11" t="s">
        <v>88</v>
      </c>
      <c r="AW142" s="11" t="s">
        <v>41</v>
      </c>
      <c r="AX142" s="11" t="s">
        <v>78</v>
      </c>
      <c r="AY142" s="219" t="s">
        <v>160</v>
      </c>
    </row>
    <row r="143" s="11" customFormat="1">
      <c r="B143" s="209"/>
      <c r="C143" s="210"/>
      <c r="D143" s="211" t="s">
        <v>169</v>
      </c>
      <c r="E143" s="212" t="s">
        <v>35</v>
      </c>
      <c r="F143" s="213" t="s">
        <v>235</v>
      </c>
      <c r="G143" s="210"/>
      <c r="H143" s="214">
        <v>-0.0070000000000000001</v>
      </c>
      <c r="I143" s="210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169</v>
      </c>
      <c r="AU143" s="219" t="s">
        <v>88</v>
      </c>
      <c r="AV143" s="11" t="s">
        <v>88</v>
      </c>
      <c r="AW143" s="11" t="s">
        <v>41</v>
      </c>
      <c r="AX143" s="11" t="s">
        <v>78</v>
      </c>
      <c r="AY143" s="219" t="s">
        <v>160</v>
      </c>
    </row>
    <row r="144" s="11" customFormat="1">
      <c r="B144" s="209"/>
      <c r="C144" s="210"/>
      <c r="D144" s="211" t="s">
        <v>169</v>
      </c>
      <c r="E144" s="212" t="s">
        <v>35</v>
      </c>
      <c r="F144" s="213" t="s">
        <v>236</v>
      </c>
      <c r="G144" s="210"/>
      <c r="H144" s="214">
        <v>176</v>
      </c>
      <c r="I144" s="210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169</v>
      </c>
      <c r="AU144" s="219" t="s">
        <v>88</v>
      </c>
      <c r="AV144" s="11" t="s">
        <v>88</v>
      </c>
      <c r="AW144" s="11" t="s">
        <v>41</v>
      </c>
      <c r="AX144" s="11" t="s">
        <v>78</v>
      </c>
      <c r="AY144" s="219" t="s">
        <v>160</v>
      </c>
    </row>
    <row r="145" s="11" customFormat="1">
      <c r="B145" s="209"/>
      <c r="C145" s="210"/>
      <c r="D145" s="211" t="s">
        <v>169</v>
      </c>
      <c r="E145" s="212" t="s">
        <v>35</v>
      </c>
      <c r="F145" s="213" t="s">
        <v>237</v>
      </c>
      <c r="G145" s="210"/>
      <c r="H145" s="214">
        <v>-1.571</v>
      </c>
      <c r="I145" s="210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169</v>
      </c>
      <c r="AU145" s="219" t="s">
        <v>88</v>
      </c>
      <c r="AV145" s="11" t="s">
        <v>88</v>
      </c>
      <c r="AW145" s="11" t="s">
        <v>41</v>
      </c>
      <c r="AX145" s="11" t="s">
        <v>78</v>
      </c>
      <c r="AY145" s="219" t="s">
        <v>160</v>
      </c>
    </row>
    <row r="146" s="13" customFormat="1">
      <c r="B146" s="230"/>
      <c r="C146" s="231"/>
      <c r="D146" s="211" t="s">
        <v>169</v>
      </c>
      <c r="E146" s="232" t="s">
        <v>35</v>
      </c>
      <c r="F146" s="233" t="s">
        <v>206</v>
      </c>
      <c r="G146" s="231"/>
      <c r="H146" s="232" t="s">
        <v>35</v>
      </c>
      <c r="I146" s="231"/>
      <c r="J146" s="231"/>
      <c r="K146" s="231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169</v>
      </c>
      <c r="AU146" s="238" t="s">
        <v>88</v>
      </c>
      <c r="AV146" s="13" t="s">
        <v>86</v>
      </c>
      <c r="AW146" s="13" t="s">
        <v>41</v>
      </c>
      <c r="AX146" s="13" t="s">
        <v>78</v>
      </c>
      <c r="AY146" s="238" t="s">
        <v>160</v>
      </c>
    </row>
    <row r="147" s="11" customFormat="1">
      <c r="B147" s="209"/>
      <c r="C147" s="210"/>
      <c r="D147" s="211" t="s">
        <v>169</v>
      </c>
      <c r="E147" s="212" t="s">
        <v>35</v>
      </c>
      <c r="F147" s="213" t="s">
        <v>238</v>
      </c>
      <c r="G147" s="210"/>
      <c r="H147" s="214">
        <v>15.84</v>
      </c>
      <c r="I147" s="210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169</v>
      </c>
      <c r="AU147" s="219" t="s">
        <v>88</v>
      </c>
      <c r="AV147" s="11" t="s">
        <v>88</v>
      </c>
      <c r="AW147" s="11" t="s">
        <v>41</v>
      </c>
      <c r="AX147" s="11" t="s">
        <v>78</v>
      </c>
      <c r="AY147" s="219" t="s">
        <v>160</v>
      </c>
    </row>
    <row r="148" s="12" customFormat="1">
      <c r="B148" s="220"/>
      <c r="C148" s="221"/>
      <c r="D148" s="211" t="s">
        <v>169</v>
      </c>
      <c r="E148" s="222" t="s">
        <v>35</v>
      </c>
      <c r="F148" s="223" t="s">
        <v>176</v>
      </c>
      <c r="G148" s="221"/>
      <c r="H148" s="224">
        <v>301.125</v>
      </c>
      <c r="I148" s="221"/>
      <c r="J148" s="221"/>
      <c r="K148" s="221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169</v>
      </c>
      <c r="AU148" s="229" t="s">
        <v>88</v>
      </c>
      <c r="AV148" s="12" t="s">
        <v>167</v>
      </c>
      <c r="AW148" s="12" t="s">
        <v>41</v>
      </c>
      <c r="AX148" s="12" t="s">
        <v>86</v>
      </c>
      <c r="AY148" s="229" t="s">
        <v>160</v>
      </c>
    </row>
    <row r="149" s="1" customFormat="1" ht="38.25" customHeight="1">
      <c r="B149" s="41"/>
      <c r="C149" s="198" t="s">
        <v>239</v>
      </c>
      <c r="D149" s="198" t="s">
        <v>162</v>
      </c>
      <c r="E149" s="199" t="s">
        <v>240</v>
      </c>
      <c r="F149" s="200" t="s">
        <v>241</v>
      </c>
      <c r="G149" s="201" t="s">
        <v>230</v>
      </c>
      <c r="H149" s="202">
        <v>106.92</v>
      </c>
      <c r="I149" s="203">
        <v>181</v>
      </c>
      <c r="J149" s="203">
        <f>ROUND(I149*H149,2)</f>
        <v>19352.52</v>
      </c>
      <c r="K149" s="200" t="s">
        <v>166</v>
      </c>
      <c r="L149" s="67"/>
      <c r="M149" s="204" t="s">
        <v>35</v>
      </c>
      <c r="N149" s="205" t="s">
        <v>49</v>
      </c>
      <c r="O149" s="206">
        <v>0.58599999999999997</v>
      </c>
      <c r="P149" s="206">
        <f>O149*H149</f>
        <v>62.655119999999997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AR149" s="24" t="s">
        <v>167</v>
      </c>
      <c r="AT149" s="24" t="s">
        <v>162</v>
      </c>
      <c r="AU149" s="24" t="s">
        <v>88</v>
      </c>
      <c r="AY149" s="24" t="s">
        <v>160</v>
      </c>
      <c r="BE149" s="208">
        <f>IF(N149="základní",J149,0)</f>
        <v>19352.52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24" t="s">
        <v>86</v>
      </c>
      <c r="BK149" s="208">
        <f>ROUND(I149*H149,2)</f>
        <v>19352.52</v>
      </c>
      <c r="BL149" s="24" t="s">
        <v>167</v>
      </c>
      <c r="BM149" s="24" t="s">
        <v>242</v>
      </c>
    </row>
    <row r="150" s="13" customFormat="1">
      <c r="B150" s="230"/>
      <c r="C150" s="231"/>
      <c r="D150" s="211" t="s">
        <v>169</v>
      </c>
      <c r="E150" s="232" t="s">
        <v>35</v>
      </c>
      <c r="F150" s="233" t="s">
        <v>243</v>
      </c>
      <c r="G150" s="231"/>
      <c r="H150" s="232" t="s">
        <v>35</v>
      </c>
      <c r="I150" s="231"/>
      <c r="J150" s="231"/>
      <c r="K150" s="231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169</v>
      </c>
      <c r="AU150" s="238" t="s">
        <v>88</v>
      </c>
      <c r="AV150" s="13" t="s">
        <v>86</v>
      </c>
      <c r="AW150" s="13" t="s">
        <v>41</v>
      </c>
      <c r="AX150" s="13" t="s">
        <v>78</v>
      </c>
      <c r="AY150" s="238" t="s">
        <v>160</v>
      </c>
    </row>
    <row r="151" s="11" customFormat="1">
      <c r="B151" s="209"/>
      <c r="C151" s="210"/>
      <c r="D151" s="211" t="s">
        <v>169</v>
      </c>
      <c r="E151" s="212" t="s">
        <v>35</v>
      </c>
      <c r="F151" s="213" t="s">
        <v>244</v>
      </c>
      <c r="G151" s="210"/>
      <c r="H151" s="214">
        <v>394.06999999999999</v>
      </c>
      <c r="I151" s="210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169</v>
      </c>
      <c r="AU151" s="219" t="s">
        <v>88</v>
      </c>
      <c r="AV151" s="11" t="s">
        <v>88</v>
      </c>
      <c r="AW151" s="11" t="s">
        <v>41</v>
      </c>
      <c r="AX151" s="11" t="s">
        <v>78</v>
      </c>
      <c r="AY151" s="219" t="s">
        <v>160</v>
      </c>
    </row>
    <row r="152" s="11" customFormat="1">
      <c r="B152" s="209"/>
      <c r="C152" s="210"/>
      <c r="D152" s="211" t="s">
        <v>169</v>
      </c>
      <c r="E152" s="212" t="s">
        <v>35</v>
      </c>
      <c r="F152" s="213" t="s">
        <v>245</v>
      </c>
      <c r="G152" s="210"/>
      <c r="H152" s="214">
        <v>3.3839999999999999</v>
      </c>
      <c r="I152" s="210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169</v>
      </c>
      <c r="AU152" s="219" t="s">
        <v>88</v>
      </c>
      <c r="AV152" s="11" t="s">
        <v>88</v>
      </c>
      <c r="AW152" s="11" t="s">
        <v>41</v>
      </c>
      <c r="AX152" s="11" t="s">
        <v>78</v>
      </c>
      <c r="AY152" s="219" t="s">
        <v>160</v>
      </c>
    </row>
    <row r="153" s="11" customFormat="1">
      <c r="B153" s="209"/>
      <c r="C153" s="210"/>
      <c r="D153" s="211" t="s">
        <v>169</v>
      </c>
      <c r="E153" s="212" t="s">
        <v>35</v>
      </c>
      <c r="F153" s="213" t="s">
        <v>246</v>
      </c>
      <c r="G153" s="210"/>
      <c r="H153" s="214">
        <v>3.0419999999999998</v>
      </c>
      <c r="I153" s="210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169</v>
      </c>
      <c r="AU153" s="219" t="s">
        <v>88</v>
      </c>
      <c r="AV153" s="11" t="s">
        <v>88</v>
      </c>
      <c r="AW153" s="11" t="s">
        <v>41</v>
      </c>
      <c r="AX153" s="11" t="s">
        <v>78</v>
      </c>
      <c r="AY153" s="219" t="s">
        <v>160</v>
      </c>
    </row>
    <row r="154" s="11" customFormat="1">
      <c r="B154" s="209"/>
      <c r="C154" s="210"/>
      <c r="D154" s="211" t="s">
        <v>169</v>
      </c>
      <c r="E154" s="212" t="s">
        <v>35</v>
      </c>
      <c r="F154" s="213" t="s">
        <v>247</v>
      </c>
      <c r="G154" s="210"/>
      <c r="H154" s="214">
        <v>2.8620000000000001</v>
      </c>
      <c r="I154" s="210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169</v>
      </c>
      <c r="AU154" s="219" t="s">
        <v>88</v>
      </c>
      <c r="AV154" s="11" t="s">
        <v>88</v>
      </c>
      <c r="AW154" s="11" t="s">
        <v>41</v>
      </c>
      <c r="AX154" s="11" t="s">
        <v>78</v>
      </c>
      <c r="AY154" s="219" t="s">
        <v>160</v>
      </c>
    </row>
    <row r="155" s="11" customFormat="1">
      <c r="B155" s="209"/>
      <c r="C155" s="210"/>
      <c r="D155" s="211" t="s">
        <v>169</v>
      </c>
      <c r="E155" s="212" t="s">
        <v>35</v>
      </c>
      <c r="F155" s="213" t="s">
        <v>248</v>
      </c>
      <c r="G155" s="210"/>
      <c r="H155" s="214">
        <v>2.8439999999999999</v>
      </c>
      <c r="I155" s="210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169</v>
      </c>
      <c r="AU155" s="219" t="s">
        <v>88</v>
      </c>
      <c r="AV155" s="11" t="s">
        <v>88</v>
      </c>
      <c r="AW155" s="11" t="s">
        <v>41</v>
      </c>
      <c r="AX155" s="11" t="s">
        <v>78</v>
      </c>
      <c r="AY155" s="219" t="s">
        <v>160</v>
      </c>
    </row>
    <row r="156" s="11" customFormat="1">
      <c r="B156" s="209"/>
      <c r="C156" s="210"/>
      <c r="D156" s="211" t="s">
        <v>169</v>
      </c>
      <c r="E156" s="212" t="s">
        <v>35</v>
      </c>
      <c r="F156" s="213" t="s">
        <v>249</v>
      </c>
      <c r="G156" s="210"/>
      <c r="H156" s="214">
        <v>4.2919999999999998</v>
      </c>
      <c r="I156" s="210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169</v>
      </c>
      <c r="AU156" s="219" t="s">
        <v>88</v>
      </c>
      <c r="AV156" s="11" t="s">
        <v>88</v>
      </c>
      <c r="AW156" s="11" t="s">
        <v>41</v>
      </c>
      <c r="AX156" s="11" t="s">
        <v>78</v>
      </c>
      <c r="AY156" s="219" t="s">
        <v>160</v>
      </c>
    </row>
    <row r="157" s="13" customFormat="1">
      <c r="B157" s="230"/>
      <c r="C157" s="231"/>
      <c r="D157" s="211" t="s">
        <v>169</v>
      </c>
      <c r="E157" s="232" t="s">
        <v>35</v>
      </c>
      <c r="F157" s="233" t="s">
        <v>250</v>
      </c>
      <c r="G157" s="231"/>
      <c r="H157" s="232" t="s">
        <v>35</v>
      </c>
      <c r="I157" s="231"/>
      <c r="J157" s="231"/>
      <c r="K157" s="231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169</v>
      </c>
      <c r="AU157" s="238" t="s">
        <v>88</v>
      </c>
      <c r="AV157" s="13" t="s">
        <v>86</v>
      </c>
      <c r="AW157" s="13" t="s">
        <v>41</v>
      </c>
      <c r="AX157" s="13" t="s">
        <v>78</v>
      </c>
      <c r="AY157" s="238" t="s">
        <v>160</v>
      </c>
    </row>
    <row r="158" s="11" customFormat="1">
      <c r="B158" s="209"/>
      <c r="C158" s="210"/>
      <c r="D158" s="211" t="s">
        <v>169</v>
      </c>
      <c r="E158" s="212" t="s">
        <v>35</v>
      </c>
      <c r="F158" s="213" t="s">
        <v>251</v>
      </c>
      <c r="G158" s="210"/>
      <c r="H158" s="214">
        <v>-126.74800000000001</v>
      </c>
      <c r="I158" s="210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169</v>
      </c>
      <c r="AU158" s="219" t="s">
        <v>88</v>
      </c>
      <c r="AV158" s="11" t="s">
        <v>88</v>
      </c>
      <c r="AW158" s="11" t="s">
        <v>41</v>
      </c>
      <c r="AX158" s="11" t="s">
        <v>78</v>
      </c>
      <c r="AY158" s="219" t="s">
        <v>160</v>
      </c>
    </row>
    <row r="159" s="11" customFormat="1">
      <c r="B159" s="209"/>
      <c r="C159" s="210"/>
      <c r="D159" s="211" t="s">
        <v>169</v>
      </c>
      <c r="E159" s="212" t="s">
        <v>35</v>
      </c>
      <c r="F159" s="213" t="s">
        <v>252</v>
      </c>
      <c r="G159" s="210"/>
      <c r="H159" s="214">
        <v>-13.640000000000001</v>
      </c>
      <c r="I159" s="210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169</v>
      </c>
      <c r="AU159" s="219" t="s">
        <v>88</v>
      </c>
      <c r="AV159" s="11" t="s">
        <v>88</v>
      </c>
      <c r="AW159" s="11" t="s">
        <v>41</v>
      </c>
      <c r="AX159" s="11" t="s">
        <v>78</v>
      </c>
      <c r="AY159" s="219" t="s">
        <v>160</v>
      </c>
    </row>
    <row r="160" s="11" customFormat="1">
      <c r="B160" s="209"/>
      <c r="C160" s="210"/>
      <c r="D160" s="211" t="s">
        <v>169</v>
      </c>
      <c r="E160" s="212" t="s">
        <v>35</v>
      </c>
      <c r="F160" s="213" t="s">
        <v>253</v>
      </c>
      <c r="G160" s="210"/>
      <c r="H160" s="214">
        <v>-2.8050000000000002</v>
      </c>
      <c r="I160" s="210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169</v>
      </c>
      <c r="AU160" s="219" t="s">
        <v>88</v>
      </c>
      <c r="AV160" s="11" t="s">
        <v>88</v>
      </c>
      <c r="AW160" s="11" t="s">
        <v>41</v>
      </c>
      <c r="AX160" s="11" t="s">
        <v>78</v>
      </c>
      <c r="AY160" s="219" t="s">
        <v>160</v>
      </c>
    </row>
    <row r="161" s="12" customFormat="1">
      <c r="B161" s="220"/>
      <c r="C161" s="221"/>
      <c r="D161" s="211" t="s">
        <v>169</v>
      </c>
      <c r="E161" s="222" t="s">
        <v>109</v>
      </c>
      <c r="F161" s="223" t="s">
        <v>176</v>
      </c>
      <c r="G161" s="221"/>
      <c r="H161" s="224">
        <v>267.30099999999999</v>
      </c>
      <c r="I161" s="221"/>
      <c r="J161" s="221"/>
      <c r="K161" s="221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169</v>
      </c>
      <c r="AU161" s="229" t="s">
        <v>88</v>
      </c>
      <c r="AV161" s="12" t="s">
        <v>167</v>
      </c>
      <c r="AW161" s="12" t="s">
        <v>41</v>
      </c>
      <c r="AX161" s="12" t="s">
        <v>86</v>
      </c>
      <c r="AY161" s="229" t="s">
        <v>160</v>
      </c>
    </row>
    <row r="162" s="13" customFormat="1">
      <c r="B162" s="230"/>
      <c r="C162" s="231"/>
      <c r="D162" s="211" t="s">
        <v>169</v>
      </c>
      <c r="E162" s="232" t="s">
        <v>35</v>
      </c>
      <c r="F162" s="233" t="s">
        <v>254</v>
      </c>
      <c r="G162" s="231"/>
      <c r="H162" s="232" t="s">
        <v>35</v>
      </c>
      <c r="I162" s="231"/>
      <c r="J162" s="231"/>
      <c r="K162" s="231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169</v>
      </c>
      <c r="AU162" s="238" t="s">
        <v>88</v>
      </c>
      <c r="AV162" s="13" t="s">
        <v>86</v>
      </c>
      <c r="AW162" s="13" t="s">
        <v>41</v>
      </c>
      <c r="AX162" s="13" t="s">
        <v>78</v>
      </c>
      <c r="AY162" s="238" t="s">
        <v>160</v>
      </c>
    </row>
    <row r="163" s="11" customFormat="1">
      <c r="B163" s="209"/>
      <c r="C163" s="210"/>
      <c r="D163" s="211" t="s">
        <v>169</v>
      </c>
      <c r="E163" s="210"/>
      <c r="F163" s="213" t="s">
        <v>255</v>
      </c>
      <c r="G163" s="210"/>
      <c r="H163" s="214">
        <v>106.92</v>
      </c>
      <c r="I163" s="210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169</v>
      </c>
      <c r="AU163" s="219" t="s">
        <v>88</v>
      </c>
      <c r="AV163" s="11" t="s">
        <v>88</v>
      </c>
      <c r="AW163" s="11" t="s">
        <v>6</v>
      </c>
      <c r="AX163" s="11" t="s">
        <v>86</v>
      </c>
      <c r="AY163" s="219" t="s">
        <v>160</v>
      </c>
    </row>
    <row r="164" s="1" customFormat="1" ht="38.25" customHeight="1">
      <c r="B164" s="41"/>
      <c r="C164" s="198" t="s">
        <v>256</v>
      </c>
      <c r="D164" s="198" t="s">
        <v>162</v>
      </c>
      <c r="E164" s="199" t="s">
        <v>257</v>
      </c>
      <c r="F164" s="200" t="s">
        <v>258</v>
      </c>
      <c r="G164" s="201" t="s">
        <v>230</v>
      </c>
      <c r="H164" s="202">
        <v>53.460000000000001</v>
      </c>
      <c r="I164" s="203">
        <v>23.5</v>
      </c>
      <c r="J164" s="203">
        <f>ROUND(I164*H164,2)</f>
        <v>1256.31</v>
      </c>
      <c r="K164" s="200" t="s">
        <v>166</v>
      </c>
      <c r="L164" s="67"/>
      <c r="M164" s="204" t="s">
        <v>35</v>
      </c>
      <c r="N164" s="205" t="s">
        <v>49</v>
      </c>
      <c r="O164" s="206">
        <v>0.10000000000000001</v>
      </c>
      <c r="P164" s="206">
        <f>O164*H164</f>
        <v>5.3460000000000001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AR164" s="24" t="s">
        <v>167</v>
      </c>
      <c r="AT164" s="24" t="s">
        <v>162</v>
      </c>
      <c r="AU164" s="24" t="s">
        <v>88</v>
      </c>
      <c r="AY164" s="24" t="s">
        <v>160</v>
      </c>
      <c r="BE164" s="208">
        <f>IF(N164="základní",J164,0)</f>
        <v>1256.31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24" t="s">
        <v>86</v>
      </c>
      <c r="BK164" s="208">
        <f>ROUND(I164*H164,2)</f>
        <v>1256.31</v>
      </c>
      <c r="BL164" s="24" t="s">
        <v>167</v>
      </c>
      <c r="BM164" s="24" t="s">
        <v>259</v>
      </c>
    </row>
    <row r="165" s="11" customFormat="1">
      <c r="B165" s="209"/>
      <c r="C165" s="210"/>
      <c r="D165" s="211" t="s">
        <v>169</v>
      </c>
      <c r="E165" s="212" t="s">
        <v>35</v>
      </c>
      <c r="F165" s="213" t="s">
        <v>260</v>
      </c>
      <c r="G165" s="210"/>
      <c r="H165" s="214">
        <v>53.460000000000001</v>
      </c>
      <c r="I165" s="210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169</v>
      </c>
      <c r="AU165" s="219" t="s">
        <v>88</v>
      </c>
      <c r="AV165" s="11" t="s">
        <v>88</v>
      </c>
      <c r="AW165" s="11" t="s">
        <v>41</v>
      </c>
      <c r="AX165" s="11" t="s">
        <v>86</v>
      </c>
      <c r="AY165" s="219" t="s">
        <v>160</v>
      </c>
    </row>
    <row r="166" s="1" customFormat="1" ht="38.25" customHeight="1">
      <c r="B166" s="41"/>
      <c r="C166" s="198" t="s">
        <v>261</v>
      </c>
      <c r="D166" s="198" t="s">
        <v>162</v>
      </c>
      <c r="E166" s="199" t="s">
        <v>262</v>
      </c>
      <c r="F166" s="200" t="s">
        <v>263</v>
      </c>
      <c r="G166" s="201" t="s">
        <v>230</v>
      </c>
      <c r="H166" s="202">
        <v>160.381</v>
      </c>
      <c r="I166" s="203">
        <v>265</v>
      </c>
      <c r="J166" s="203">
        <f>ROUND(I166*H166,2)</f>
        <v>42500.970000000001</v>
      </c>
      <c r="K166" s="200" t="s">
        <v>166</v>
      </c>
      <c r="L166" s="67"/>
      <c r="M166" s="204" t="s">
        <v>35</v>
      </c>
      <c r="N166" s="205" t="s">
        <v>49</v>
      </c>
      <c r="O166" s="206">
        <v>0.75</v>
      </c>
      <c r="P166" s="206">
        <f>O166*H166</f>
        <v>120.28575000000001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AR166" s="24" t="s">
        <v>167</v>
      </c>
      <c r="AT166" s="24" t="s">
        <v>162</v>
      </c>
      <c r="AU166" s="24" t="s">
        <v>88</v>
      </c>
      <c r="AY166" s="24" t="s">
        <v>160</v>
      </c>
      <c r="BE166" s="208">
        <f>IF(N166="základní",J166,0)</f>
        <v>42500.970000000001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24" t="s">
        <v>86</v>
      </c>
      <c r="BK166" s="208">
        <f>ROUND(I166*H166,2)</f>
        <v>42500.970000000001</v>
      </c>
      <c r="BL166" s="24" t="s">
        <v>167</v>
      </c>
      <c r="BM166" s="24" t="s">
        <v>264</v>
      </c>
    </row>
    <row r="167" s="13" customFormat="1">
      <c r="B167" s="230"/>
      <c r="C167" s="231"/>
      <c r="D167" s="211" t="s">
        <v>169</v>
      </c>
      <c r="E167" s="232" t="s">
        <v>35</v>
      </c>
      <c r="F167" s="233" t="s">
        <v>265</v>
      </c>
      <c r="G167" s="231"/>
      <c r="H167" s="232" t="s">
        <v>35</v>
      </c>
      <c r="I167" s="231"/>
      <c r="J167" s="231"/>
      <c r="K167" s="231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169</v>
      </c>
      <c r="AU167" s="238" t="s">
        <v>88</v>
      </c>
      <c r="AV167" s="13" t="s">
        <v>86</v>
      </c>
      <c r="AW167" s="13" t="s">
        <v>41</v>
      </c>
      <c r="AX167" s="13" t="s">
        <v>78</v>
      </c>
      <c r="AY167" s="238" t="s">
        <v>160</v>
      </c>
    </row>
    <row r="168" s="11" customFormat="1">
      <c r="B168" s="209"/>
      <c r="C168" s="210"/>
      <c r="D168" s="211" t="s">
        <v>169</v>
      </c>
      <c r="E168" s="212" t="s">
        <v>35</v>
      </c>
      <c r="F168" s="213" t="s">
        <v>266</v>
      </c>
      <c r="G168" s="210"/>
      <c r="H168" s="214">
        <v>160.381</v>
      </c>
      <c r="I168" s="210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169</v>
      </c>
      <c r="AU168" s="219" t="s">
        <v>88</v>
      </c>
      <c r="AV168" s="11" t="s">
        <v>88</v>
      </c>
      <c r="AW168" s="11" t="s">
        <v>41</v>
      </c>
      <c r="AX168" s="11" t="s">
        <v>86</v>
      </c>
      <c r="AY168" s="219" t="s">
        <v>160</v>
      </c>
    </row>
    <row r="169" s="1" customFormat="1" ht="38.25" customHeight="1">
      <c r="B169" s="41"/>
      <c r="C169" s="198" t="s">
        <v>10</v>
      </c>
      <c r="D169" s="198" t="s">
        <v>162</v>
      </c>
      <c r="E169" s="199" t="s">
        <v>267</v>
      </c>
      <c r="F169" s="200" t="s">
        <v>268</v>
      </c>
      <c r="G169" s="201" t="s">
        <v>230</v>
      </c>
      <c r="H169" s="202">
        <v>80.189999999999998</v>
      </c>
      <c r="I169" s="203">
        <v>52.700000000000003</v>
      </c>
      <c r="J169" s="203">
        <f>ROUND(I169*H169,2)</f>
        <v>4226.0100000000002</v>
      </c>
      <c r="K169" s="200" t="s">
        <v>166</v>
      </c>
      <c r="L169" s="67"/>
      <c r="M169" s="204" t="s">
        <v>35</v>
      </c>
      <c r="N169" s="205" t="s">
        <v>49</v>
      </c>
      <c r="O169" s="206">
        <v>0.19800000000000001</v>
      </c>
      <c r="P169" s="206">
        <f>O169*H169</f>
        <v>15.87762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AR169" s="24" t="s">
        <v>167</v>
      </c>
      <c r="AT169" s="24" t="s">
        <v>162</v>
      </c>
      <c r="AU169" s="24" t="s">
        <v>88</v>
      </c>
      <c r="AY169" s="24" t="s">
        <v>160</v>
      </c>
      <c r="BE169" s="208">
        <f>IF(N169="základní",J169,0)</f>
        <v>4226.0100000000002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24" t="s">
        <v>86</v>
      </c>
      <c r="BK169" s="208">
        <f>ROUND(I169*H169,2)</f>
        <v>4226.0100000000002</v>
      </c>
      <c r="BL169" s="24" t="s">
        <v>167</v>
      </c>
      <c r="BM169" s="24" t="s">
        <v>269</v>
      </c>
    </row>
    <row r="170" s="11" customFormat="1">
      <c r="B170" s="209"/>
      <c r="C170" s="210"/>
      <c r="D170" s="211" t="s">
        <v>169</v>
      </c>
      <c r="E170" s="212" t="s">
        <v>35</v>
      </c>
      <c r="F170" s="213" t="s">
        <v>270</v>
      </c>
      <c r="G170" s="210"/>
      <c r="H170" s="214">
        <v>80.189999999999998</v>
      </c>
      <c r="I170" s="210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169</v>
      </c>
      <c r="AU170" s="219" t="s">
        <v>88</v>
      </c>
      <c r="AV170" s="11" t="s">
        <v>88</v>
      </c>
      <c r="AW170" s="11" t="s">
        <v>41</v>
      </c>
      <c r="AX170" s="11" t="s">
        <v>86</v>
      </c>
      <c r="AY170" s="219" t="s">
        <v>160</v>
      </c>
    </row>
    <row r="171" s="1" customFormat="1" ht="25.5" customHeight="1">
      <c r="B171" s="41"/>
      <c r="C171" s="198" t="s">
        <v>271</v>
      </c>
      <c r="D171" s="198" t="s">
        <v>162</v>
      </c>
      <c r="E171" s="199" t="s">
        <v>272</v>
      </c>
      <c r="F171" s="200" t="s">
        <v>273</v>
      </c>
      <c r="G171" s="201" t="s">
        <v>230</v>
      </c>
      <c r="H171" s="202">
        <v>5</v>
      </c>
      <c r="I171" s="203">
        <v>1240</v>
      </c>
      <c r="J171" s="203">
        <f>ROUND(I171*H171,2)</f>
        <v>6200</v>
      </c>
      <c r="K171" s="200" t="s">
        <v>166</v>
      </c>
      <c r="L171" s="67"/>
      <c r="M171" s="204" t="s">
        <v>35</v>
      </c>
      <c r="N171" s="205" t="s">
        <v>49</v>
      </c>
      <c r="O171" s="206">
        <v>4.6269999999999998</v>
      </c>
      <c r="P171" s="206">
        <f>O171*H171</f>
        <v>23.134999999999998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AR171" s="24" t="s">
        <v>167</v>
      </c>
      <c r="AT171" s="24" t="s">
        <v>162</v>
      </c>
      <c r="AU171" s="24" t="s">
        <v>88</v>
      </c>
      <c r="AY171" s="24" t="s">
        <v>160</v>
      </c>
      <c r="BE171" s="208">
        <f>IF(N171="základní",J171,0)</f>
        <v>6200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24" t="s">
        <v>86</v>
      </c>
      <c r="BK171" s="208">
        <f>ROUND(I171*H171,2)</f>
        <v>6200</v>
      </c>
      <c r="BL171" s="24" t="s">
        <v>167</v>
      </c>
      <c r="BM171" s="24" t="s">
        <v>274</v>
      </c>
    </row>
    <row r="172" s="11" customFormat="1">
      <c r="B172" s="209"/>
      <c r="C172" s="210"/>
      <c r="D172" s="211" t="s">
        <v>169</v>
      </c>
      <c r="E172" s="212" t="s">
        <v>35</v>
      </c>
      <c r="F172" s="213" t="s">
        <v>275</v>
      </c>
      <c r="G172" s="210"/>
      <c r="H172" s="214">
        <v>1</v>
      </c>
      <c r="I172" s="210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169</v>
      </c>
      <c r="AU172" s="219" t="s">
        <v>88</v>
      </c>
      <c r="AV172" s="11" t="s">
        <v>88</v>
      </c>
      <c r="AW172" s="11" t="s">
        <v>41</v>
      </c>
      <c r="AX172" s="11" t="s">
        <v>78</v>
      </c>
      <c r="AY172" s="219" t="s">
        <v>160</v>
      </c>
    </row>
    <row r="173" s="11" customFormat="1">
      <c r="B173" s="209"/>
      <c r="C173" s="210"/>
      <c r="D173" s="211" t="s">
        <v>169</v>
      </c>
      <c r="E173" s="212" t="s">
        <v>35</v>
      </c>
      <c r="F173" s="213" t="s">
        <v>276</v>
      </c>
      <c r="G173" s="210"/>
      <c r="H173" s="214">
        <v>1</v>
      </c>
      <c r="I173" s="210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169</v>
      </c>
      <c r="AU173" s="219" t="s">
        <v>88</v>
      </c>
      <c r="AV173" s="11" t="s">
        <v>88</v>
      </c>
      <c r="AW173" s="11" t="s">
        <v>41</v>
      </c>
      <c r="AX173" s="11" t="s">
        <v>78</v>
      </c>
      <c r="AY173" s="219" t="s">
        <v>160</v>
      </c>
    </row>
    <row r="174" s="11" customFormat="1">
      <c r="B174" s="209"/>
      <c r="C174" s="210"/>
      <c r="D174" s="211" t="s">
        <v>169</v>
      </c>
      <c r="E174" s="212" t="s">
        <v>35</v>
      </c>
      <c r="F174" s="213" t="s">
        <v>277</v>
      </c>
      <c r="G174" s="210"/>
      <c r="H174" s="214">
        <v>1</v>
      </c>
      <c r="I174" s="210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169</v>
      </c>
      <c r="AU174" s="219" t="s">
        <v>88</v>
      </c>
      <c r="AV174" s="11" t="s">
        <v>88</v>
      </c>
      <c r="AW174" s="11" t="s">
        <v>41</v>
      </c>
      <c r="AX174" s="11" t="s">
        <v>78</v>
      </c>
      <c r="AY174" s="219" t="s">
        <v>160</v>
      </c>
    </row>
    <row r="175" s="11" customFormat="1">
      <c r="B175" s="209"/>
      <c r="C175" s="210"/>
      <c r="D175" s="211" t="s">
        <v>169</v>
      </c>
      <c r="E175" s="212" t="s">
        <v>35</v>
      </c>
      <c r="F175" s="213" t="s">
        <v>278</v>
      </c>
      <c r="G175" s="210"/>
      <c r="H175" s="214">
        <v>1</v>
      </c>
      <c r="I175" s="210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169</v>
      </c>
      <c r="AU175" s="219" t="s">
        <v>88</v>
      </c>
      <c r="AV175" s="11" t="s">
        <v>88</v>
      </c>
      <c r="AW175" s="11" t="s">
        <v>41</v>
      </c>
      <c r="AX175" s="11" t="s">
        <v>78</v>
      </c>
      <c r="AY175" s="219" t="s">
        <v>160</v>
      </c>
    </row>
    <row r="176" s="11" customFormat="1">
      <c r="B176" s="209"/>
      <c r="C176" s="210"/>
      <c r="D176" s="211" t="s">
        <v>169</v>
      </c>
      <c r="E176" s="212" t="s">
        <v>35</v>
      </c>
      <c r="F176" s="213" t="s">
        <v>279</v>
      </c>
      <c r="G176" s="210"/>
      <c r="H176" s="214">
        <v>1</v>
      </c>
      <c r="I176" s="210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169</v>
      </c>
      <c r="AU176" s="219" t="s">
        <v>88</v>
      </c>
      <c r="AV176" s="11" t="s">
        <v>88</v>
      </c>
      <c r="AW176" s="11" t="s">
        <v>41</v>
      </c>
      <c r="AX176" s="11" t="s">
        <v>78</v>
      </c>
      <c r="AY176" s="219" t="s">
        <v>160</v>
      </c>
    </row>
    <row r="177" s="12" customFormat="1">
      <c r="B177" s="220"/>
      <c r="C177" s="221"/>
      <c r="D177" s="211" t="s">
        <v>169</v>
      </c>
      <c r="E177" s="222" t="s">
        <v>112</v>
      </c>
      <c r="F177" s="223" t="s">
        <v>176</v>
      </c>
      <c r="G177" s="221"/>
      <c r="H177" s="224">
        <v>5</v>
      </c>
      <c r="I177" s="221"/>
      <c r="J177" s="221"/>
      <c r="K177" s="221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169</v>
      </c>
      <c r="AU177" s="229" t="s">
        <v>88</v>
      </c>
      <c r="AV177" s="12" t="s">
        <v>167</v>
      </c>
      <c r="AW177" s="12" t="s">
        <v>41</v>
      </c>
      <c r="AX177" s="12" t="s">
        <v>86</v>
      </c>
      <c r="AY177" s="229" t="s">
        <v>160</v>
      </c>
    </row>
    <row r="178" s="1" customFormat="1" ht="38.25" customHeight="1">
      <c r="B178" s="41"/>
      <c r="C178" s="198" t="s">
        <v>280</v>
      </c>
      <c r="D178" s="198" t="s">
        <v>162</v>
      </c>
      <c r="E178" s="199" t="s">
        <v>281</v>
      </c>
      <c r="F178" s="200" t="s">
        <v>282</v>
      </c>
      <c r="G178" s="201" t="s">
        <v>230</v>
      </c>
      <c r="H178" s="202">
        <v>2.5</v>
      </c>
      <c r="I178" s="203">
        <v>188</v>
      </c>
      <c r="J178" s="203">
        <f>ROUND(I178*H178,2)</f>
        <v>470</v>
      </c>
      <c r="K178" s="200" t="s">
        <v>166</v>
      </c>
      <c r="L178" s="67"/>
      <c r="M178" s="204" t="s">
        <v>35</v>
      </c>
      <c r="N178" s="205" t="s">
        <v>49</v>
      </c>
      <c r="O178" s="206">
        <v>0.747</v>
      </c>
      <c r="P178" s="206">
        <f>O178*H178</f>
        <v>1.8674999999999999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AR178" s="24" t="s">
        <v>167</v>
      </c>
      <c r="AT178" s="24" t="s">
        <v>162</v>
      </c>
      <c r="AU178" s="24" t="s">
        <v>88</v>
      </c>
      <c r="AY178" s="24" t="s">
        <v>160</v>
      </c>
      <c r="BE178" s="208">
        <f>IF(N178="základní",J178,0)</f>
        <v>470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24" t="s">
        <v>86</v>
      </c>
      <c r="BK178" s="208">
        <f>ROUND(I178*H178,2)</f>
        <v>470</v>
      </c>
      <c r="BL178" s="24" t="s">
        <v>167</v>
      </c>
      <c r="BM178" s="24" t="s">
        <v>283</v>
      </c>
    </row>
    <row r="179" s="11" customFormat="1">
      <c r="B179" s="209"/>
      <c r="C179" s="210"/>
      <c r="D179" s="211" t="s">
        <v>169</v>
      </c>
      <c r="E179" s="212" t="s">
        <v>35</v>
      </c>
      <c r="F179" s="213" t="s">
        <v>284</v>
      </c>
      <c r="G179" s="210"/>
      <c r="H179" s="214">
        <v>2.5</v>
      </c>
      <c r="I179" s="210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169</v>
      </c>
      <c r="AU179" s="219" t="s">
        <v>88</v>
      </c>
      <c r="AV179" s="11" t="s">
        <v>88</v>
      </c>
      <c r="AW179" s="11" t="s">
        <v>41</v>
      </c>
      <c r="AX179" s="11" t="s">
        <v>86</v>
      </c>
      <c r="AY179" s="219" t="s">
        <v>160</v>
      </c>
    </row>
    <row r="180" s="1" customFormat="1" ht="25.5" customHeight="1">
      <c r="B180" s="41"/>
      <c r="C180" s="198" t="s">
        <v>285</v>
      </c>
      <c r="D180" s="198" t="s">
        <v>162</v>
      </c>
      <c r="E180" s="199" t="s">
        <v>286</v>
      </c>
      <c r="F180" s="200" t="s">
        <v>287</v>
      </c>
      <c r="G180" s="201" t="s">
        <v>165</v>
      </c>
      <c r="H180" s="202">
        <v>716.49000000000001</v>
      </c>
      <c r="I180" s="203">
        <v>127</v>
      </c>
      <c r="J180" s="203">
        <f>ROUND(I180*H180,2)</f>
        <v>90994.229999999996</v>
      </c>
      <c r="K180" s="200" t="s">
        <v>166</v>
      </c>
      <c r="L180" s="67"/>
      <c r="M180" s="204" t="s">
        <v>35</v>
      </c>
      <c r="N180" s="205" t="s">
        <v>49</v>
      </c>
      <c r="O180" s="206">
        <v>0.16400000000000001</v>
      </c>
      <c r="P180" s="206">
        <f>O180*H180</f>
        <v>117.50436000000001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AR180" s="24" t="s">
        <v>167</v>
      </c>
      <c r="AT180" s="24" t="s">
        <v>162</v>
      </c>
      <c r="AU180" s="24" t="s">
        <v>88</v>
      </c>
      <c r="AY180" s="24" t="s">
        <v>160</v>
      </c>
      <c r="BE180" s="208">
        <f>IF(N180="základní",J180,0)</f>
        <v>90994.229999999996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24" t="s">
        <v>86</v>
      </c>
      <c r="BK180" s="208">
        <f>ROUND(I180*H180,2)</f>
        <v>90994.229999999996</v>
      </c>
      <c r="BL180" s="24" t="s">
        <v>167</v>
      </c>
      <c r="BM180" s="24" t="s">
        <v>288</v>
      </c>
    </row>
    <row r="181" s="13" customFormat="1">
      <c r="B181" s="230"/>
      <c r="C181" s="231"/>
      <c r="D181" s="211" t="s">
        <v>169</v>
      </c>
      <c r="E181" s="232" t="s">
        <v>35</v>
      </c>
      <c r="F181" s="233" t="s">
        <v>243</v>
      </c>
      <c r="G181" s="231"/>
      <c r="H181" s="232" t="s">
        <v>35</v>
      </c>
      <c r="I181" s="231"/>
      <c r="J181" s="231"/>
      <c r="K181" s="231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169</v>
      </c>
      <c r="AU181" s="238" t="s">
        <v>88</v>
      </c>
      <c r="AV181" s="13" t="s">
        <v>86</v>
      </c>
      <c r="AW181" s="13" t="s">
        <v>41</v>
      </c>
      <c r="AX181" s="13" t="s">
        <v>78</v>
      </c>
      <c r="AY181" s="238" t="s">
        <v>160</v>
      </c>
    </row>
    <row r="182" s="11" customFormat="1">
      <c r="B182" s="209"/>
      <c r="C182" s="210"/>
      <c r="D182" s="211" t="s">
        <v>169</v>
      </c>
      <c r="E182" s="212" t="s">
        <v>35</v>
      </c>
      <c r="F182" s="213" t="s">
        <v>289</v>
      </c>
      <c r="G182" s="210"/>
      <c r="H182" s="214">
        <v>716.49000000000001</v>
      </c>
      <c r="I182" s="210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169</v>
      </c>
      <c r="AU182" s="219" t="s">
        <v>88</v>
      </c>
      <c r="AV182" s="11" t="s">
        <v>88</v>
      </c>
      <c r="AW182" s="11" t="s">
        <v>41</v>
      </c>
      <c r="AX182" s="11" t="s">
        <v>78</v>
      </c>
      <c r="AY182" s="219" t="s">
        <v>160</v>
      </c>
    </row>
    <row r="183" s="12" customFormat="1">
      <c r="B183" s="220"/>
      <c r="C183" s="221"/>
      <c r="D183" s="211" t="s">
        <v>169</v>
      </c>
      <c r="E183" s="222" t="s">
        <v>35</v>
      </c>
      <c r="F183" s="223" t="s">
        <v>176</v>
      </c>
      <c r="G183" s="221"/>
      <c r="H183" s="224">
        <v>716.49000000000001</v>
      </c>
      <c r="I183" s="221"/>
      <c r="J183" s="221"/>
      <c r="K183" s="221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169</v>
      </c>
      <c r="AU183" s="229" t="s">
        <v>88</v>
      </c>
      <c r="AV183" s="12" t="s">
        <v>167</v>
      </c>
      <c r="AW183" s="12" t="s">
        <v>41</v>
      </c>
      <c r="AX183" s="12" t="s">
        <v>86</v>
      </c>
      <c r="AY183" s="229" t="s">
        <v>160</v>
      </c>
    </row>
    <row r="184" s="1" customFormat="1" ht="38.25" customHeight="1">
      <c r="B184" s="41"/>
      <c r="C184" s="198" t="s">
        <v>290</v>
      </c>
      <c r="D184" s="198" t="s">
        <v>162</v>
      </c>
      <c r="E184" s="199" t="s">
        <v>291</v>
      </c>
      <c r="F184" s="200" t="s">
        <v>292</v>
      </c>
      <c r="G184" s="201" t="s">
        <v>165</v>
      </c>
      <c r="H184" s="202">
        <v>716.49000000000001</v>
      </c>
      <c r="I184" s="203">
        <v>16</v>
      </c>
      <c r="J184" s="203">
        <f>ROUND(I184*H184,2)</f>
        <v>11463.84</v>
      </c>
      <c r="K184" s="200" t="s">
        <v>166</v>
      </c>
      <c r="L184" s="67"/>
      <c r="M184" s="204" t="s">
        <v>35</v>
      </c>
      <c r="N184" s="205" t="s">
        <v>49</v>
      </c>
      <c r="O184" s="206">
        <v>0</v>
      </c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AR184" s="24" t="s">
        <v>167</v>
      </c>
      <c r="AT184" s="24" t="s">
        <v>162</v>
      </c>
      <c r="AU184" s="24" t="s">
        <v>88</v>
      </c>
      <c r="AY184" s="24" t="s">
        <v>160</v>
      </c>
      <c r="BE184" s="208">
        <f>IF(N184="základní",J184,0)</f>
        <v>11463.84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24" t="s">
        <v>86</v>
      </c>
      <c r="BK184" s="208">
        <f>ROUND(I184*H184,2)</f>
        <v>11463.84</v>
      </c>
      <c r="BL184" s="24" t="s">
        <v>167</v>
      </c>
      <c r="BM184" s="24" t="s">
        <v>293</v>
      </c>
    </row>
    <row r="185" s="13" customFormat="1">
      <c r="B185" s="230"/>
      <c r="C185" s="231"/>
      <c r="D185" s="211" t="s">
        <v>169</v>
      </c>
      <c r="E185" s="232" t="s">
        <v>35</v>
      </c>
      <c r="F185" s="233" t="s">
        <v>243</v>
      </c>
      <c r="G185" s="231"/>
      <c r="H185" s="232" t="s">
        <v>35</v>
      </c>
      <c r="I185" s="231"/>
      <c r="J185" s="231"/>
      <c r="K185" s="231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169</v>
      </c>
      <c r="AU185" s="238" t="s">
        <v>88</v>
      </c>
      <c r="AV185" s="13" t="s">
        <v>86</v>
      </c>
      <c r="AW185" s="13" t="s">
        <v>41</v>
      </c>
      <c r="AX185" s="13" t="s">
        <v>78</v>
      </c>
      <c r="AY185" s="238" t="s">
        <v>160</v>
      </c>
    </row>
    <row r="186" s="11" customFormat="1">
      <c r="B186" s="209"/>
      <c r="C186" s="210"/>
      <c r="D186" s="211" t="s">
        <v>169</v>
      </c>
      <c r="E186" s="212" t="s">
        <v>35</v>
      </c>
      <c r="F186" s="213" t="s">
        <v>289</v>
      </c>
      <c r="G186" s="210"/>
      <c r="H186" s="214">
        <v>716.49000000000001</v>
      </c>
      <c r="I186" s="210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169</v>
      </c>
      <c r="AU186" s="219" t="s">
        <v>88</v>
      </c>
      <c r="AV186" s="11" t="s">
        <v>88</v>
      </c>
      <c r="AW186" s="11" t="s">
        <v>41</v>
      </c>
      <c r="AX186" s="11" t="s">
        <v>78</v>
      </c>
      <c r="AY186" s="219" t="s">
        <v>160</v>
      </c>
    </row>
    <row r="187" s="12" customFormat="1">
      <c r="B187" s="220"/>
      <c r="C187" s="221"/>
      <c r="D187" s="211" t="s">
        <v>169</v>
      </c>
      <c r="E187" s="222" t="s">
        <v>35</v>
      </c>
      <c r="F187" s="223" t="s">
        <v>176</v>
      </c>
      <c r="G187" s="221"/>
      <c r="H187" s="224">
        <v>716.49000000000001</v>
      </c>
      <c r="I187" s="221"/>
      <c r="J187" s="221"/>
      <c r="K187" s="221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169</v>
      </c>
      <c r="AU187" s="229" t="s">
        <v>88</v>
      </c>
      <c r="AV187" s="12" t="s">
        <v>167</v>
      </c>
      <c r="AW187" s="12" t="s">
        <v>41</v>
      </c>
      <c r="AX187" s="12" t="s">
        <v>86</v>
      </c>
      <c r="AY187" s="229" t="s">
        <v>160</v>
      </c>
    </row>
    <row r="188" s="1" customFormat="1" ht="38.25" customHeight="1">
      <c r="B188" s="41"/>
      <c r="C188" s="198" t="s">
        <v>294</v>
      </c>
      <c r="D188" s="198" t="s">
        <v>162</v>
      </c>
      <c r="E188" s="199" t="s">
        <v>295</v>
      </c>
      <c r="F188" s="200" t="s">
        <v>296</v>
      </c>
      <c r="G188" s="201" t="s">
        <v>230</v>
      </c>
      <c r="H188" s="202">
        <v>133.65100000000001</v>
      </c>
      <c r="I188" s="203">
        <v>74.900000000000006</v>
      </c>
      <c r="J188" s="203">
        <f>ROUND(I188*H188,2)</f>
        <v>10010.459999999999</v>
      </c>
      <c r="K188" s="200" t="s">
        <v>166</v>
      </c>
      <c r="L188" s="67"/>
      <c r="M188" s="204" t="s">
        <v>35</v>
      </c>
      <c r="N188" s="205" t="s">
        <v>49</v>
      </c>
      <c r="O188" s="206">
        <v>0.34499999999999997</v>
      </c>
      <c r="P188" s="206">
        <f>O188*H188</f>
        <v>46.109594999999999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AR188" s="24" t="s">
        <v>167</v>
      </c>
      <c r="AT188" s="24" t="s">
        <v>162</v>
      </c>
      <c r="AU188" s="24" t="s">
        <v>88</v>
      </c>
      <c r="AY188" s="24" t="s">
        <v>160</v>
      </c>
      <c r="BE188" s="208">
        <f>IF(N188="základní",J188,0)</f>
        <v>10010.459999999999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24" t="s">
        <v>86</v>
      </c>
      <c r="BK188" s="208">
        <f>ROUND(I188*H188,2)</f>
        <v>10010.459999999999</v>
      </c>
      <c r="BL188" s="24" t="s">
        <v>167</v>
      </c>
      <c r="BM188" s="24" t="s">
        <v>297</v>
      </c>
    </row>
    <row r="189" s="11" customFormat="1">
      <c r="B189" s="209"/>
      <c r="C189" s="210"/>
      <c r="D189" s="211" t="s">
        <v>169</v>
      </c>
      <c r="E189" s="212" t="s">
        <v>35</v>
      </c>
      <c r="F189" s="213" t="s">
        <v>109</v>
      </c>
      <c r="G189" s="210"/>
      <c r="H189" s="214">
        <v>267.30099999999999</v>
      </c>
      <c r="I189" s="210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169</v>
      </c>
      <c r="AU189" s="219" t="s">
        <v>88</v>
      </c>
      <c r="AV189" s="11" t="s">
        <v>88</v>
      </c>
      <c r="AW189" s="11" t="s">
        <v>41</v>
      </c>
      <c r="AX189" s="11" t="s">
        <v>78</v>
      </c>
      <c r="AY189" s="219" t="s">
        <v>160</v>
      </c>
    </row>
    <row r="190" s="11" customFormat="1">
      <c r="B190" s="209"/>
      <c r="C190" s="210"/>
      <c r="D190" s="211" t="s">
        <v>169</v>
      </c>
      <c r="E190" s="212" t="s">
        <v>35</v>
      </c>
      <c r="F190" s="213" t="s">
        <v>35</v>
      </c>
      <c r="G190" s="210"/>
      <c r="H190" s="214">
        <v>0</v>
      </c>
      <c r="I190" s="210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169</v>
      </c>
      <c r="AU190" s="219" t="s">
        <v>88</v>
      </c>
      <c r="AV190" s="11" t="s">
        <v>88</v>
      </c>
      <c r="AW190" s="11" t="s">
        <v>41</v>
      </c>
      <c r="AX190" s="11" t="s">
        <v>78</v>
      </c>
      <c r="AY190" s="219" t="s">
        <v>160</v>
      </c>
    </row>
    <row r="191" s="12" customFormat="1">
      <c r="B191" s="220"/>
      <c r="C191" s="221"/>
      <c r="D191" s="211" t="s">
        <v>169</v>
      </c>
      <c r="E191" s="222" t="s">
        <v>35</v>
      </c>
      <c r="F191" s="223" t="s">
        <v>176</v>
      </c>
      <c r="G191" s="221"/>
      <c r="H191" s="224">
        <v>267.30099999999999</v>
      </c>
      <c r="I191" s="221"/>
      <c r="J191" s="221"/>
      <c r="K191" s="221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169</v>
      </c>
      <c r="AU191" s="229" t="s">
        <v>88</v>
      </c>
      <c r="AV191" s="12" t="s">
        <v>167</v>
      </c>
      <c r="AW191" s="12" t="s">
        <v>41</v>
      </c>
      <c r="AX191" s="12" t="s">
        <v>86</v>
      </c>
      <c r="AY191" s="229" t="s">
        <v>160</v>
      </c>
    </row>
    <row r="192" s="11" customFormat="1">
      <c r="B192" s="209"/>
      <c r="C192" s="210"/>
      <c r="D192" s="211" t="s">
        <v>169</v>
      </c>
      <c r="E192" s="210"/>
      <c r="F192" s="213" t="s">
        <v>298</v>
      </c>
      <c r="G192" s="210"/>
      <c r="H192" s="214">
        <v>133.65100000000001</v>
      </c>
      <c r="I192" s="210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169</v>
      </c>
      <c r="AU192" s="219" t="s">
        <v>88</v>
      </c>
      <c r="AV192" s="11" t="s">
        <v>88</v>
      </c>
      <c r="AW192" s="11" t="s">
        <v>6</v>
      </c>
      <c r="AX192" s="11" t="s">
        <v>86</v>
      </c>
      <c r="AY192" s="219" t="s">
        <v>160</v>
      </c>
    </row>
    <row r="193" s="1" customFormat="1" ht="38.25" customHeight="1">
      <c r="B193" s="41"/>
      <c r="C193" s="198" t="s">
        <v>9</v>
      </c>
      <c r="D193" s="198" t="s">
        <v>162</v>
      </c>
      <c r="E193" s="199" t="s">
        <v>299</v>
      </c>
      <c r="F193" s="200" t="s">
        <v>300</v>
      </c>
      <c r="G193" s="201" t="s">
        <v>230</v>
      </c>
      <c r="H193" s="202">
        <v>142.42699999999999</v>
      </c>
      <c r="I193" s="203">
        <v>89.200000000000003</v>
      </c>
      <c r="J193" s="203">
        <f>ROUND(I193*H193,2)</f>
        <v>12704.49</v>
      </c>
      <c r="K193" s="200" t="s">
        <v>166</v>
      </c>
      <c r="L193" s="67"/>
      <c r="M193" s="204" t="s">
        <v>35</v>
      </c>
      <c r="N193" s="205" t="s">
        <v>49</v>
      </c>
      <c r="O193" s="206">
        <v>0.050000000000000003</v>
      </c>
      <c r="P193" s="206">
        <f>O193*H193</f>
        <v>7.1213499999999996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AR193" s="24" t="s">
        <v>167</v>
      </c>
      <c r="AT193" s="24" t="s">
        <v>162</v>
      </c>
      <c r="AU193" s="24" t="s">
        <v>88</v>
      </c>
      <c r="AY193" s="24" t="s">
        <v>160</v>
      </c>
      <c r="BE193" s="208">
        <f>IF(N193="základní",J193,0)</f>
        <v>12704.49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24" t="s">
        <v>86</v>
      </c>
      <c r="BK193" s="208">
        <f>ROUND(I193*H193,2)</f>
        <v>12704.49</v>
      </c>
      <c r="BL193" s="24" t="s">
        <v>167</v>
      </c>
      <c r="BM193" s="24" t="s">
        <v>301</v>
      </c>
    </row>
    <row r="194" s="11" customFormat="1">
      <c r="B194" s="209"/>
      <c r="C194" s="210"/>
      <c r="D194" s="211" t="s">
        <v>169</v>
      </c>
      <c r="E194" s="212" t="s">
        <v>35</v>
      </c>
      <c r="F194" s="213" t="s">
        <v>302</v>
      </c>
      <c r="G194" s="210"/>
      <c r="H194" s="214">
        <v>142.42699999999999</v>
      </c>
      <c r="I194" s="210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169</v>
      </c>
      <c r="AU194" s="219" t="s">
        <v>88</v>
      </c>
      <c r="AV194" s="11" t="s">
        <v>88</v>
      </c>
      <c r="AW194" s="11" t="s">
        <v>41</v>
      </c>
      <c r="AX194" s="11" t="s">
        <v>86</v>
      </c>
      <c r="AY194" s="219" t="s">
        <v>160</v>
      </c>
    </row>
    <row r="195" s="1" customFormat="1" ht="38.25" customHeight="1">
      <c r="B195" s="41"/>
      <c r="C195" s="198" t="s">
        <v>303</v>
      </c>
      <c r="D195" s="198" t="s">
        <v>162</v>
      </c>
      <c r="E195" s="199" t="s">
        <v>304</v>
      </c>
      <c r="F195" s="200" t="s">
        <v>305</v>
      </c>
      <c r="G195" s="201" t="s">
        <v>230</v>
      </c>
      <c r="H195" s="202">
        <v>201.08699999999999</v>
      </c>
      <c r="I195" s="203">
        <v>226</v>
      </c>
      <c r="J195" s="203">
        <f>ROUND(I195*H195,2)</f>
        <v>45445.660000000003</v>
      </c>
      <c r="K195" s="200" t="s">
        <v>166</v>
      </c>
      <c r="L195" s="67"/>
      <c r="M195" s="204" t="s">
        <v>35</v>
      </c>
      <c r="N195" s="205" t="s">
        <v>49</v>
      </c>
      <c r="O195" s="206">
        <v>0.083000000000000004</v>
      </c>
      <c r="P195" s="206">
        <f>O195*H195</f>
        <v>16.690221000000001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AR195" s="24" t="s">
        <v>167</v>
      </c>
      <c r="AT195" s="24" t="s">
        <v>162</v>
      </c>
      <c r="AU195" s="24" t="s">
        <v>88</v>
      </c>
      <c r="AY195" s="24" t="s">
        <v>160</v>
      </c>
      <c r="BE195" s="208">
        <f>IF(N195="základní",J195,0)</f>
        <v>45445.660000000003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24" t="s">
        <v>86</v>
      </c>
      <c r="BK195" s="208">
        <f>ROUND(I195*H195,2)</f>
        <v>45445.660000000003</v>
      </c>
      <c r="BL195" s="24" t="s">
        <v>167</v>
      </c>
      <c r="BM195" s="24" t="s">
        <v>306</v>
      </c>
    </row>
    <row r="196" s="11" customFormat="1">
      <c r="B196" s="209"/>
      <c r="C196" s="210"/>
      <c r="D196" s="211" t="s">
        <v>169</v>
      </c>
      <c r="E196" s="212" t="s">
        <v>35</v>
      </c>
      <c r="F196" s="213" t="s">
        <v>307</v>
      </c>
      <c r="G196" s="210"/>
      <c r="H196" s="214">
        <v>272.30099999999999</v>
      </c>
      <c r="I196" s="210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169</v>
      </c>
      <c r="AU196" s="219" t="s">
        <v>88</v>
      </c>
      <c r="AV196" s="11" t="s">
        <v>88</v>
      </c>
      <c r="AW196" s="11" t="s">
        <v>41</v>
      </c>
      <c r="AX196" s="11" t="s">
        <v>78</v>
      </c>
      <c r="AY196" s="219" t="s">
        <v>160</v>
      </c>
    </row>
    <row r="197" s="11" customFormat="1">
      <c r="B197" s="209"/>
      <c r="C197" s="210"/>
      <c r="D197" s="211" t="s">
        <v>169</v>
      </c>
      <c r="E197" s="212" t="s">
        <v>35</v>
      </c>
      <c r="F197" s="213" t="s">
        <v>308</v>
      </c>
      <c r="G197" s="210"/>
      <c r="H197" s="214">
        <v>-71.213999999999999</v>
      </c>
      <c r="I197" s="210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169</v>
      </c>
      <c r="AU197" s="219" t="s">
        <v>88</v>
      </c>
      <c r="AV197" s="11" t="s">
        <v>88</v>
      </c>
      <c r="AW197" s="11" t="s">
        <v>41</v>
      </c>
      <c r="AX197" s="11" t="s">
        <v>78</v>
      </c>
      <c r="AY197" s="219" t="s">
        <v>160</v>
      </c>
    </row>
    <row r="198" s="12" customFormat="1">
      <c r="B198" s="220"/>
      <c r="C198" s="221"/>
      <c r="D198" s="211" t="s">
        <v>169</v>
      </c>
      <c r="E198" s="222" t="s">
        <v>35</v>
      </c>
      <c r="F198" s="223" t="s">
        <v>176</v>
      </c>
      <c r="G198" s="221"/>
      <c r="H198" s="224">
        <v>201.08699999999999</v>
      </c>
      <c r="I198" s="221"/>
      <c r="J198" s="221"/>
      <c r="K198" s="221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169</v>
      </c>
      <c r="AU198" s="229" t="s">
        <v>88</v>
      </c>
      <c r="AV198" s="12" t="s">
        <v>167</v>
      </c>
      <c r="AW198" s="12" t="s">
        <v>41</v>
      </c>
      <c r="AX198" s="12" t="s">
        <v>86</v>
      </c>
      <c r="AY198" s="229" t="s">
        <v>160</v>
      </c>
    </row>
    <row r="199" s="1" customFormat="1" ht="25.5" customHeight="1">
      <c r="B199" s="41"/>
      <c r="C199" s="198" t="s">
        <v>309</v>
      </c>
      <c r="D199" s="198" t="s">
        <v>162</v>
      </c>
      <c r="E199" s="199" t="s">
        <v>310</v>
      </c>
      <c r="F199" s="200" t="s">
        <v>311</v>
      </c>
      <c r="G199" s="201" t="s">
        <v>230</v>
      </c>
      <c r="H199" s="202">
        <v>71.213999999999999</v>
      </c>
      <c r="I199" s="203">
        <v>54.700000000000003</v>
      </c>
      <c r="J199" s="203">
        <f>ROUND(I199*H199,2)</f>
        <v>3895.4099999999999</v>
      </c>
      <c r="K199" s="200" t="s">
        <v>166</v>
      </c>
      <c r="L199" s="67"/>
      <c r="M199" s="204" t="s">
        <v>35</v>
      </c>
      <c r="N199" s="205" t="s">
        <v>49</v>
      </c>
      <c r="O199" s="206">
        <v>0.097000000000000003</v>
      </c>
      <c r="P199" s="206">
        <f>O199*H199</f>
        <v>6.9077580000000003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AR199" s="24" t="s">
        <v>167</v>
      </c>
      <c r="AT199" s="24" t="s">
        <v>162</v>
      </c>
      <c r="AU199" s="24" t="s">
        <v>88</v>
      </c>
      <c r="AY199" s="24" t="s">
        <v>160</v>
      </c>
      <c r="BE199" s="208">
        <f>IF(N199="základní",J199,0)</f>
        <v>3895.4099999999999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24" t="s">
        <v>86</v>
      </c>
      <c r="BK199" s="208">
        <f>ROUND(I199*H199,2)</f>
        <v>3895.4099999999999</v>
      </c>
      <c r="BL199" s="24" t="s">
        <v>167</v>
      </c>
      <c r="BM199" s="24" t="s">
        <v>312</v>
      </c>
    </row>
    <row r="200" s="11" customFormat="1">
      <c r="B200" s="209"/>
      <c r="C200" s="210"/>
      <c r="D200" s="211" t="s">
        <v>169</v>
      </c>
      <c r="E200" s="212" t="s">
        <v>35</v>
      </c>
      <c r="F200" s="213" t="s">
        <v>313</v>
      </c>
      <c r="G200" s="210"/>
      <c r="H200" s="214">
        <v>71.213999999999999</v>
      </c>
      <c r="I200" s="210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169</v>
      </c>
      <c r="AU200" s="219" t="s">
        <v>88</v>
      </c>
      <c r="AV200" s="11" t="s">
        <v>88</v>
      </c>
      <c r="AW200" s="11" t="s">
        <v>41</v>
      </c>
      <c r="AX200" s="11" t="s">
        <v>86</v>
      </c>
      <c r="AY200" s="219" t="s">
        <v>160</v>
      </c>
    </row>
    <row r="201" s="1" customFormat="1" ht="16.5" customHeight="1">
      <c r="B201" s="41"/>
      <c r="C201" s="198" t="s">
        <v>314</v>
      </c>
      <c r="D201" s="198" t="s">
        <v>162</v>
      </c>
      <c r="E201" s="199" t="s">
        <v>315</v>
      </c>
      <c r="F201" s="200" t="s">
        <v>316</v>
      </c>
      <c r="G201" s="201" t="s">
        <v>230</v>
      </c>
      <c r="H201" s="202">
        <v>272.30099999999999</v>
      </c>
      <c r="I201" s="203">
        <v>14.9</v>
      </c>
      <c r="J201" s="203">
        <f>ROUND(I201*H201,2)</f>
        <v>4057.2800000000002</v>
      </c>
      <c r="K201" s="200" t="s">
        <v>166</v>
      </c>
      <c r="L201" s="67"/>
      <c r="M201" s="204" t="s">
        <v>35</v>
      </c>
      <c r="N201" s="205" t="s">
        <v>49</v>
      </c>
      <c r="O201" s="206">
        <v>0.0089999999999999993</v>
      </c>
      <c r="P201" s="206">
        <f>O201*H201</f>
        <v>2.4507089999999998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AR201" s="24" t="s">
        <v>167</v>
      </c>
      <c r="AT201" s="24" t="s">
        <v>162</v>
      </c>
      <c r="AU201" s="24" t="s">
        <v>88</v>
      </c>
      <c r="AY201" s="24" t="s">
        <v>160</v>
      </c>
      <c r="BE201" s="208">
        <f>IF(N201="základní",J201,0)</f>
        <v>4057.2800000000002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24" t="s">
        <v>86</v>
      </c>
      <c r="BK201" s="208">
        <f>ROUND(I201*H201,2)</f>
        <v>4057.2800000000002</v>
      </c>
      <c r="BL201" s="24" t="s">
        <v>167</v>
      </c>
      <c r="BM201" s="24" t="s">
        <v>317</v>
      </c>
    </row>
    <row r="202" s="11" customFormat="1">
      <c r="B202" s="209"/>
      <c r="C202" s="210"/>
      <c r="D202" s="211" t="s">
        <v>169</v>
      </c>
      <c r="E202" s="212" t="s">
        <v>35</v>
      </c>
      <c r="F202" s="213" t="s">
        <v>307</v>
      </c>
      <c r="G202" s="210"/>
      <c r="H202" s="214">
        <v>272.30099999999999</v>
      </c>
      <c r="I202" s="210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169</v>
      </c>
      <c r="AU202" s="219" t="s">
        <v>88</v>
      </c>
      <c r="AV202" s="11" t="s">
        <v>88</v>
      </c>
      <c r="AW202" s="11" t="s">
        <v>41</v>
      </c>
      <c r="AX202" s="11" t="s">
        <v>86</v>
      </c>
      <c r="AY202" s="219" t="s">
        <v>160</v>
      </c>
    </row>
    <row r="203" s="1" customFormat="1" ht="16.5" customHeight="1">
      <c r="B203" s="41"/>
      <c r="C203" s="198" t="s">
        <v>318</v>
      </c>
      <c r="D203" s="198" t="s">
        <v>162</v>
      </c>
      <c r="E203" s="199" t="s">
        <v>319</v>
      </c>
      <c r="F203" s="200" t="s">
        <v>320</v>
      </c>
      <c r="G203" s="201" t="s">
        <v>321</v>
      </c>
      <c r="H203" s="202">
        <v>361.95699999999999</v>
      </c>
      <c r="I203" s="203">
        <v>140</v>
      </c>
      <c r="J203" s="203">
        <f>ROUND(I203*H203,2)</f>
        <v>50673.980000000003</v>
      </c>
      <c r="K203" s="200" t="s">
        <v>166</v>
      </c>
      <c r="L203" s="67"/>
      <c r="M203" s="204" t="s">
        <v>35</v>
      </c>
      <c r="N203" s="205" t="s">
        <v>49</v>
      </c>
      <c r="O203" s="206">
        <v>0</v>
      </c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AR203" s="24" t="s">
        <v>167</v>
      </c>
      <c r="AT203" s="24" t="s">
        <v>162</v>
      </c>
      <c r="AU203" s="24" t="s">
        <v>88</v>
      </c>
      <c r="AY203" s="24" t="s">
        <v>160</v>
      </c>
      <c r="BE203" s="208">
        <f>IF(N203="základní",J203,0)</f>
        <v>50673.980000000003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24" t="s">
        <v>86</v>
      </c>
      <c r="BK203" s="208">
        <f>ROUND(I203*H203,2)</f>
        <v>50673.980000000003</v>
      </c>
      <c r="BL203" s="24" t="s">
        <v>167</v>
      </c>
      <c r="BM203" s="24" t="s">
        <v>322</v>
      </c>
    </row>
    <row r="204" s="11" customFormat="1">
      <c r="B204" s="209"/>
      <c r="C204" s="210"/>
      <c r="D204" s="211" t="s">
        <v>169</v>
      </c>
      <c r="E204" s="212" t="s">
        <v>35</v>
      </c>
      <c r="F204" s="213" t="s">
        <v>307</v>
      </c>
      <c r="G204" s="210"/>
      <c r="H204" s="214">
        <v>272.30099999999999</v>
      </c>
      <c r="I204" s="210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169</v>
      </c>
      <c r="AU204" s="219" t="s">
        <v>88</v>
      </c>
      <c r="AV204" s="11" t="s">
        <v>88</v>
      </c>
      <c r="AW204" s="11" t="s">
        <v>41</v>
      </c>
      <c r="AX204" s="11" t="s">
        <v>78</v>
      </c>
      <c r="AY204" s="219" t="s">
        <v>160</v>
      </c>
    </row>
    <row r="205" s="11" customFormat="1">
      <c r="B205" s="209"/>
      <c r="C205" s="210"/>
      <c r="D205" s="211" t="s">
        <v>169</v>
      </c>
      <c r="E205" s="212" t="s">
        <v>35</v>
      </c>
      <c r="F205" s="213" t="s">
        <v>308</v>
      </c>
      <c r="G205" s="210"/>
      <c r="H205" s="214">
        <v>-71.213999999999999</v>
      </c>
      <c r="I205" s="210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169</v>
      </c>
      <c r="AU205" s="219" t="s">
        <v>88</v>
      </c>
      <c r="AV205" s="11" t="s">
        <v>88</v>
      </c>
      <c r="AW205" s="11" t="s">
        <v>41</v>
      </c>
      <c r="AX205" s="11" t="s">
        <v>78</v>
      </c>
      <c r="AY205" s="219" t="s">
        <v>160</v>
      </c>
    </row>
    <row r="206" s="12" customFormat="1">
      <c r="B206" s="220"/>
      <c r="C206" s="221"/>
      <c r="D206" s="211" t="s">
        <v>169</v>
      </c>
      <c r="E206" s="222" t="s">
        <v>35</v>
      </c>
      <c r="F206" s="223" t="s">
        <v>176</v>
      </c>
      <c r="G206" s="221"/>
      <c r="H206" s="224">
        <v>201.08699999999999</v>
      </c>
      <c r="I206" s="221"/>
      <c r="J206" s="221"/>
      <c r="K206" s="221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169</v>
      </c>
      <c r="AU206" s="229" t="s">
        <v>88</v>
      </c>
      <c r="AV206" s="12" t="s">
        <v>167</v>
      </c>
      <c r="AW206" s="12" t="s">
        <v>41</v>
      </c>
      <c r="AX206" s="12" t="s">
        <v>86</v>
      </c>
      <c r="AY206" s="229" t="s">
        <v>160</v>
      </c>
    </row>
    <row r="207" s="11" customFormat="1">
      <c r="B207" s="209"/>
      <c r="C207" s="210"/>
      <c r="D207" s="211" t="s">
        <v>169</v>
      </c>
      <c r="E207" s="210"/>
      <c r="F207" s="213" t="s">
        <v>323</v>
      </c>
      <c r="G207" s="210"/>
      <c r="H207" s="214">
        <v>361.95699999999999</v>
      </c>
      <c r="I207" s="210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169</v>
      </c>
      <c r="AU207" s="219" t="s">
        <v>88</v>
      </c>
      <c r="AV207" s="11" t="s">
        <v>88</v>
      </c>
      <c r="AW207" s="11" t="s">
        <v>6</v>
      </c>
      <c r="AX207" s="11" t="s">
        <v>86</v>
      </c>
      <c r="AY207" s="219" t="s">
        <v>160</v>
      </c>
    </row>
    <row r="208" s="1" customFormat="1" ht="25.5" customHeight="1">
      <c r="B208" s="41"/>
      <c r="C208" s="198" t="s">
        <v>324</v>
      </c>
      <c r="D208" s="198" t="s">
        <v>162</v>
      </c>
      <c r="E208" s="199" t="s">
        <v>325</v>
      </c>
      <c r="F208" s="200" t="s">
        <v>326</v>
      </c>
      <c r="G208" s="201" t="s">
        <v>230</v>
      </c>
      <c r="H208" s="202">
        <v>142.42699999999999</v>
      </c>
      <c r="I208" s="203">
        <v>80.400000000000006</v>
      </c>
      <c r="J208" s="203">
        <f>ROUND(I208*H208,2)</f>
        <v>11451.129999999999</v>
      </c>
      <c r="K208" s="200" t="s">
        <v>166</v>
      </c>
      <c r="L208" s="67"/>
      <c r="M208" s="204" t="s">
        <v>35</v>
      </c>
      <c r="N208" s="205" t="s">
        <v>49</v>
      </c>
      <c r="O208" s="206">
        <v>0.29899999999999999</v>
      </c>
      <c r="P208" s="206">
        <f>O208*H208</f>
        <v>42.585672999999993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AR208" s="24" t="s">
        <v>167</v>
      </c>
      <c r="AT208" s="24" t="s">
        <v>162</v>
      </c>
      <c r="AU208" s="24" t="s">
        <v>88</v>
      </c>
      <c r="AY208" s="24" t="s">
        <v>160</v>
      </c>
      <c r="BE208" s="208">
        <f>IF(N208="základní",J208,0)</f>
        <v>11451.129999999999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24" t="s">
        <v>86</v>
      </c>
      <c r="BK208" s="208">
        <f>ROUND(I208*H208,2)</f>
        <v>11451.129999999999</v>
      </c>
      <c r="BL208" s="24" t="s">
        <v>167</v>
      </c>
      <c r="BM208" s="24" t="s">
        <v>327</v>
      </c>
    </row>
    <row r="209" s="11" customFormat="1">
      <c r="B209" s="209"/>
      <c r="C209" s="210"/>
      <c r="D209" s="211" t="s">
        <v>169</v>
      </c>
      <c r="E209" s="212" t="s">
        <v>35</v>
      </c>
      <c r="F209" s="213" t="s">
        <v>328</v>
      </c>
      <c r="G209" s="210"/>
      <c r="H209" s="214">
        <v>96.572999999999993</v>
      </c>
      <c r="I209" s="210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169</v>
      </c>
      <c r="AU209" s="219" t="s">
        <v>88</v>
      </c>
      <c r="AV209" s="11" t="s">
        <v>88</v>
      </c>
      <c r="AW209" s="11" t="s">
        <v>41</v>
      </c>
      <c r="AX209" s="11" t="s">
        <v>78</v>
      </c>
      <c r="AY209" s="219" t="s">
        <v>160</v>
      </c>
    </row>
    <row r="210" s="11" customFormat="1">
      <c r="B210" s="209"/>
      <c r="C210" s="210"/>
      <c r="D210" s="211" t="s">
        <v>169</v>
      </c>
      <c r="E210" s="212" t="s">
        <v>35</v>
      </c>
      <c r="F210" s="213" t="s">
        <v>329</v>
      </c>
      <c r="G210" s="210"/>
      <c r="H210" s="214">
        <v>48.173000000000002</v>
      </c>
      <c r="I210" s="210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169</v>
      </c>
      <c r="AU210" s="219" t="s">
        <v>88</v>
      </c>
      <c r="AV210" s="11" t="s">
        <v>88</v>
      </c>
      <c r="AW210" s="11" t="s">
        <v>41</v>
      </c>
      <c r="AX210" s="11" t="s">
        <v>78</v>
      </c>
      <c r="AY210" s="219" t="s">
        <v>160</v>
      </c>
    </row>
    <row r="211" s="14" customFormat="1">
      <c r="B211" s="239"/>
      <c r="C211" s="240"/>
      <c r="D211" s="211" t="s">
        <v>169</v>
      </c>
      <c r="E211" s="241" t="s">
        <v>35</v>
      </c>
      <c r="F211" s="242" t="s">
        <v>330</v>
      </c>
      <c r="G211" s="240"/>
      <c r="H211" s="243">
        <v>144.74600000000001</v>
      </c>
      <c r="I211" s="240"/>
      <c r="J211" s="240"/>
      <c r="K211" s="240"/>
      <c r="L211" s="244"/>
      <c r="M211" s="245"/>
      <c r="N211" s="246"/>
      <c r="O211" s="246"/>
      <c r="P211" s="246"/>
      <c r="Q211" s="246"/>
      <c r="R211" s="246"/>
      <c r="S211" s="246"/>
      <c r="T211" s="247"/>
      <c r="AT211" s="248" t="s">
        <v>169</v>
      </c>
      <c r="AU211" s="248" t="s">
        <v>88</v>
      </c>
      <c r="AV211" s="14" t="s">
        <v>181</v>
      </c>
      <c r="AW211" s="14" t="s">
        <v>41</v>
      </c>
      <c r="AX211" s="14" t="s">
        <v>78</v>
      </c>
      <c r="AY211" s="248" t="s">
        <v>160</v>
      </c>
    </row>
    <row r="212" s="13" customFormat="1">
      <c r="B212" s="230"/>
      <c r="C212" s="231"/>
      <c r="D212" s="211" t="s">
        <v>169</v>
      </c>
      <c r="E212" s="232" t="s">
        <v>35</v>
      </c>
      <c r="F212" s="233" t="s">
        <v>331</v>
      </c>
      <c r="G212" s="231"/>
      <c r="H212" s="232" t="s">
        <v>35</v>
      </c>
      <c r="I212" s="231"/>
      <c r="J212" s="231"/>
      <c r="K212" s="231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169</v>
      </c>
      <c r="AU212" s="238" t="s">
        <v>88</v>
      </c>
      <c r="AV212" s="13" t="s">
        <v>86</v>
      </c>
      <c r="AW212" s="13" t="s">
        <v>41</v>
      </c>
      <c r="AX212" s="13" t="s">
        <v>78</v>
      </c>
      <c r="AY212" s="238" t="s">
        <v>160</v>
      </c>
    </row>
    <row r="213" s="11" customFormat="1">
      <c r="B213" s="209"/>
      <c r="C213" s="210"/>
      <c r="D213" s="211" t="s">
        <v>169</v>
      </c>
      <c r="E213" s="212" t="s">
        <v>35</v>
      </c>
      <c r="F213" s="213" t="s">
        <v>332</v>
      </c>
      <c r="G213" s="210"/>
      <c r="H213" s="214">
        <v>-0.749</v>
      </c>
      <c r="I213" s="210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169</v>
      </c>
      <c r="AU213" s="219" t="s">
        <v>88</v>
      </c>
      <c r="AV213" s="11" t="s">
        <v>88</v>
      </c>
      <c r="AW213" s="11" t="s">
        <v>41</v>
      </c>
      <c r="AX213" s="11" t="s">
        <v>78</v>
      </c>
      <c r="AY213" s="219" t="s">
        <v>160</v>
      </c>
    </row>
    <row r="214" s="11" customFormat="1">
      <c r="B214" s="209"/>
      <c r="C214" s="210"/>
      <c r="D214" s="211" t="s">
        <v>169</v>
      </c>
      <c r="E214" s="212" t="s">
        <v>35</v>
      </c>
      <c r="F214" s="213" t="s">
        <v>333</v>
      </c>
      <c r="G214" s="210"/>
      <c r="H214" s="214">
        <v>-0.51900000000000002</v>
      </c>
      <c r="I214" s="210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169</v>
      </c>
      <c r="AU214" s="219" t="s">
        <v>88</v>
      </c>
      <c r="AV214" s="11" t="s">
        <v>88</v>
      </c>
      <c r="AW214" s="11" t="s">
        <v>41</v>
      </c>
      <c r="AX214" s="11" t="s">
        <v>78</v>
      </c>
      <c r="AY214" s="219" t="s">
        <v>160</v>
      </c>
    </row>
    <row r="215" s="11" customFormat="1">
      <c r="B215" s="209"/>
      <c r="C215" s="210"/>
      <c r="D215" s="211" t="s">
        <v>169</v>
      </c>
      <c r="E215" s="212" t="s">
        <v>35</v>
      </c>
      <c r="F215" s="213" t="s">
        <v>334</v>
      </c>
      <c r="G215" s="210"/>
      <c r="H215" s="214">
        <v>-0.39900000000000002</v>
      </c>
      <c r="I215" s="210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169</v>
      </c>
      <c r="AU215" s="219" t="s">
        <v>88</v>
      </c>
      <c r="AV215" s="11" t="s">
        <v>88</v>
      </c>
      <c r="AW215" s="11" t="s">
        <v>41</v>
      </c>
      <c r="AX215" s="11" t="s">
        <v>78</v>
      </c>
      <c r="AY215" s="219" t="s">
        <v>160</v>
      </c>
    </row>
    <row r="216" s="11" customFormat="1">
      <c r="B216" s="209"/>
      <c r="C216" s="210"/>
      <c r="D216" s="211" t="s">
        <v>169</v>
      </c>
      <c r="E216" s="212" t="s">
        <v>35</v>
      </c>
      <c r="F216" s="213" t="s">
        <v>335</v>
      </c>
      <c r="G216" s="210"/>
      <c r="H216" s="214">
        <v>-0.38600000000000001</v>
      </c>
      <c r="I216" s="210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169</v>
      </c>
      <c r="AU216" s="219" t="s">
        <v>88</v>
      </c>
      <c r="AV216" s="11" t="s">
        <v>88</v>
      </c>
      <c r="AW216" s="11" t="s">
        <v>41</v>
      </c>
      <c r="AX216" s="11" t="s">
        <v>78</v>
      </c>
      <c r="AY216" s="219" t="s">
        <v>160</v>
      </c>
    </row>
    <row r="217" s="11" customFormat="1">
      <c r="B217" s="209"/>
      <c r="C217" s="210"/>
      <c r="D217" s="211" t="s">
        <v>169</v>
      </c>
      <c r="E217" s="212" t="s">
        <v>35</v>
      </c>
      <c r="F217" s="213" t="s">
        <v>336</v>
      </c>
      <c r="G217" s="210"/>
      <c r="H217" s="214">
        <v>-0.26600000000000001</v>
      </c>
      <c r="I217" s="210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169</v>
      </c>
      <c r="AU217" s="219" t="s">
        <v>88</v>
      </c>
      <c r="AV217" s="11" t="s">
        <v>88</v>
      </c>
      <c r="AW217" s="11" t="s">
        <v>41</v>
      </c>
      <c r="AX217" s="11" t="s">
        <v>78</v>
      </c>
      <c r="AY217" s="219" t="s">
        <v>160</v>
      </c>
    </row>
    <row r="218" s="14" customFormat="1">
      <c r="B218" s="239"/>
      <c r="C218" s="240"/>
      <c r="D218" s="211" t="s">
        <v>169</v>
      </c>
      <c r="E218" s="241" t="s">
        <v>337</v>
      </c>
      <c r="F218" s="242" t="s">
        <v>330</v>
      </c>
      <c r="G218" s="240"/>
      <c r="H218" s="243">
        <v>-2.319</v>
      </c>
      <c r="I218" s="240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AT218" s="248" t="s">
        <v>169</v>
      </c>
      <c r="AU218" s="248" t="s">
        <v>88</v>
      </c>
      <c r="AV218" s="14" t="s">
        <v>181</v>
      </c>
      <c r="AW218" s="14" t="s">
        <v>41</v>
      </c>
      <c r="AX218" s="14" t="s">
        <v>78</v>
      </c>
      <c r="AY218" s="248" t="s">
        <v>160</v>
      </c>
    </row>
    <row r="219" s="12" customFormat="1">
      <c r="B219" s="220"/>
      <c r="C219" s="221"/>
      <c r="D219" s="211" t="s">
        <v>169</v>
      </c>
      <c r="E219" s="222" t="s">
        <v>124</v>
      </c>
      <c r="F219" s="223" t="s">
        <v>176</v>
      </c>
      <c r="G219" s="221"/>
      <c r="H219" s="224">
        <v>142.42699999999999</v>
      </c>
      <c r="I219" s="221"/>
      <c r="J219" s="221"/>
      <c r="K219" s="221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169</v>
      </c>
      <c r="AU219" s="229" t="s">
        <v>88</v>
      </c>
      <c r="AV219" s="12" t="s">
        <v>167</v>
      </c>
      <c r="AW219" s="12" t="s">
        <v>41</v>
      </c>
      <c r="AX219" s="12" t="s">
        <v>86</v>
      </c>
      <c r="AY219" s="229" t="s">
        <v>160</v>
      </c>
    </row>
    <row r="220" s="1" customFormat="1" ht="16.5" customHeight="1">
      <c r="B220" s="41"/>
      <c r="C220" s="249" t="s">
        <v>338</v>
      </c>
      <c r="D220" s="249" t="s">
        <v>339</v>
      </c>
      <c r="E220" s="250" t="s">
        <v>340</v>
      </c>
      <c r="F220" s="251" t="s">
        <v>341</v>
      </c>
      <c r="G220" s="252" t="s">
        <v>321</v>
      </c>
      <c r="H220" s="253">
        <v>142.42699999999999</v>
      </c>
      <c r="I220" s="254">
        <v>302</v>
      </c>
      <c r="J220" s="254">
        <f>ROUND(I220*H220,2)</f>
        <v>43012.949999999997</v>
      </c>
      <c r="K220" s="251" t="s">
        <v>166</v>
      </c>
      <c r="L220" s="255"/>
      <c r="M220" s="256" t="s">
        <v>35</v>
      </c>
      <c r="N220" s="257" t="s">
        <v>49</v>
      </c>
      <c r="O220" s="206">
        <v>0</v>
      </c>
      <c r="P220" s="206">
        <f>O220*H220</f>
        <v>0</v>
      </c>
      <c r="Q220" s="206">
        <v>1</v>
      </c>
      <c r="R220" s="206">
        <f>Q220*H220</f>
        <v>142.42699999999999</v>
      </c>
      <c r="S220" s="206">
        <v>0</v>
      </c>
      <c r="T220" s="207">
        <f>S220*H220</f>
        <v>0</v>
      </c>
      <c r="AR220" s="24" t="s">
        <v>214</v>
      </c>
      <c r="AT220" s="24" t="s">
        <v>339</v>
      </c>
      <c r="AU220" s="24" t="s">
        <v>88</v>
      </c>
      <c r="AY220" s="24" t="s">
        <v>160</v>
      </c>
      <c r="BE220" s="208">
        <f>IF(N220="základní",J220,0)</f>
        <v>43012.949999999997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24" t="s">
        <v>86</v>
      </c>
      <c r="BK220" s="208">
        <f>ROUND(I220*H220,2)</f>
        <v>43012.949999999997</v>
      </c>
      <c r="BL220" s="24" t="s">
        <v>167</v>
      </c>
      <c r="BM220" s="24" t="s">
        <v>342</v>
      </c>
    </row>
    <row r="221" s="11" customFormat="1">
      <c r="B221" s="209"/>
      <c r="C221" s="210"/>
      <c r="D221" s="211" t="s">
        <v>169</v>
      </c>
      <c r="E221" s="210"/>
      <c r="F221" s="213" t="s">
        <v>343</v>
      </c>
      <c r="G221" s="210"/>
      <c r="H221" s="214">
        <v>142.42699999999999</v>
      </c>
      <c r="I221" s="210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169</v>
      </c>
      <c r="AU221" s="219" t="s">
        <v>88</v>
      </c>
      <c r="AV221" s="11" t="s">
        <v>88</v>
      </c>
      <c r="AW221" s="11" t="s">
        <v>6</v>
      </c>
      <c r="AX221" s="11" t="s">
        <v>86</v>
      </c>
      <c r="AY221" s="219" t="s">
        <v>160</v>
      </c>
    </row>
    <row r="222" s="1" customFormat="1" ht="38.25" customHeight="1">
      <c r="B222" s="41"/>
      <c r="C222" s="198" t="s">
        <v>344</v>
      </c>
      <c r="D222" s="198" t="s">
        <v>162</v>
      </c>
      <c r="E222" s="199" t="s">
        <v>345</v>
      </c>
      <c r="F222" s="200" t="s">
        <v>346</v>
      </c>
      <c r="G222" s="201" t="s">
        <v>230</v>
      </c>
      <c r="H222" s="202">
        <v>146.673</v>
      </c>
      <c r="I222" s="203">
        <v>182</v>
      </c>
      <c r="J222" s="203">
        <f>ROUND(I222*H222,2)</f>
        <v>26694.490000000002</v>
      </c>
      <c r="K222" s="200" t="s">
        <v>166</v>
      </c>
      <c r="L222" s="67"/>
      <c r="M222" s="204" t="s">
        <v>35</v>
      </c>
      <c r="N222" s="205" t="s">
        <v>49</v>
      </c>
      <c r="O222" s="206">
        <v>0.28599999999999998</v>
      </c>
      <c r="P222" s="206">
        <f>O222*H222</f>
        <v>41.948477999999994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AR222" s="24" t="s">
        <v>167</v>
      </c>
      <c r="AT222" s="24" t="s">
        <v>162</v>
      </c>
      <c r="AU222" s="24" t="s">
        <v>88</v>
      </c>
      <c r="AY222" s="24" t="s">
        <v>160</v>
      </c>
      <c r="BE222" s="208">
        <f>IF(N222="základní",J222,0)</f>
        <v>26694.490000000002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24" t="s">
        <v>86</v>
      </c>
      <c r="BK222" s="208">
        <f>ROUND(I222*H222,2)</f>
        <v>26694.490000000002</v>
      </c>
      <c r="BL222" s="24" t="s">
        <v>167</v>
      </c>
      <c r="BM222" s="24" t="s">
        <v>347</v>
      </c>
    </row>
    <row r="223" s="13" customFormat="1">
      <c r="B223" s="230"/>
      <c r="C223" s="231"/>
      <c r="D223" s="211" t="s">
        <v>169</v>
      </c>
      <c r="E223" s="232" t="s">
        <v>35</v>
      </c>
      <c r="F223" s="233" t="s">
        <v>243</v>
      </c>
      <c r="G223" s="231"/>
      <c r="H223" s="232" t="s">
        <v>35</v>
      </c>
      <c r="I223" s="231"/>
      <c r="J223" s="231"/>
      <c r="K223" s="231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169</v>
      </c>
      <c r="AU223" s="238" t="s">
        <v>88</v>
      </c>
      <c r="AV223" s="13" t="s">
        <v>86</v>
      </c>
      <c r="AW223" s="13" t="s">
        <v>41</v>
      </c>
      <c r="AX223" s="13" t="s">
        <v>78</v>
      </c>
      <c r="AY223" s="238" t="s">
        <v>160</v>
      </c>
    </row>
    <row r="224" s="11" customFormat="1">
      <c r="B224" s="209"/>
      <c r="C224" s="210"/>
      <c r="D224" s="211" t="s">
        <v>169</v>
      </c>
      <c r="E224" s="212" t="s">
        <v>35</v>
      </c>
      <c r="F224" s="213" t="s">
        <v>348</v>
      </c>
      <c r="G224" s="210"/>
      <c r="H224" s="214">
        <v>186.66499999999999</v>
      </c>
      <c r="I224" s="210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169</v>
      </c>
      <c r="AU224" s="219" t="s">
        <v>88</v>
      </c>
      <c r="AV224" s="11" t="s">
        <v>88</v>
      </c>
      <c r="AW224" s="11" t="s">
        <v>41</v>
      </c>
      <c r="AX224" s="11" t="s">
        <v>78</v>
      </c>
      <c r="AY224" s="219" t="s">
        <v>160</v>
      </c>
    </row>
    <row r="225" s="11" customFormat="1">
      <c r="B225" s="209"/>
      <c r="C225" s="210"/>
      <c r="D225" s="211" t="s">
        <v>169</v>
      </c>
      <c r="E225" s="212" t="s">
        <v>35</v>
      </c>
      <c r="F225" s="213" t="s">
        <v>349</v>
      </c>
      <c r="G225" s="210"/>
      <c r="H225" s="214">
        <v>1.458</v>
      </c>
      <c r="I225" s="210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169</v>
      </c>
      <c r="AU225" s="219" t="s">
        <v>88</v>
      </c>
      <c r="AV225" s="11" t="s">
        <v>88</v>
      </c>
      <c r="AW225" s="11" t="s">
        <v>41</v>
      </c>
      <c r="AX225" s="11" t="s">
        <v>78</v>
      </c>
      <c r="AY225" s="219" t="s">
        <v>160</v>
      </c>
    </row>
    <row r="226" s="11" customFormat="1">
      <c r="B226" s="209"/>
      <c r="C226" s="210"/>
      <c r="D226" s="211" t="s">
        <v>169</v>
      </c>
      <c r="E226" s="212" t="s">
        <v>35</v>
      </c>
      <c r="F226" s="213" t="s">
        <v>350</v>
      </c>
      <c r="G226" s="210"/>
      <c r="H226" s="214">
        <v>1.458</v>
      </c>
      <c r="I226" s="210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169</v>
      </c>
      <c r="AU226" s="219" t="s">
        <v>88</v>
      </c>
      <c r="AV226" s="11" t="s">
        <v>88</v>
      </c>
      <c r="AW226" s="11" t="s">
        <v>41</v>
      </c>
      <c r="AX226" s="11" t="s">
        <v>78</v>
      </c>
      <c r="AY226" s="219" t="s">
        <v>160</v>
      </c>
    </row>
    <row r="227" s="11" customFormat="1">
      <c r="B227" s="209"/>
      <c r="C227" s="210"/>
      <c r="D227" s="211" t="s">
        <v>169</v>
      </c>
      <c r="E227" s="212" t="s">
        <v>35</v>
      </c>
      <c r="F227" s="213" t="s">
        <v>351</v>
      </c>
      <c r="G227" s="210"/>
      <c r="H227" s="214">
        <v>1.458</v>
      </c>
      <c r="I227" s="210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169</v>
      </c>
      <c r="AU227" s="219" t="s">
        <v>88</v>
      </c>
      <c r="AV227" s="11" t="s">
        <v>88</v>
      </c>
      <c r="AW227" s="11" t="s">
        <v>41</v>
      </c>
      <c r="AX227" s="11" t="s">
        <v>78</v>
      </c>
      <c r="AY227" s="219" t="s">
        <v>160</v>
      </c>
    </row>
    <row r="228" s="11" customFormat="1">
      <c r="B228" s="209"/>
      <c r="C228" s="210"/>
      <c r="D228" s="211" t="s">
        <v>169</v>
      </c>
      <c r="E228" s="212" t="s">
        <v>35</v>
      </c>
      <c r="F228" s="213" t="s">
        <v>352</v>
      </c>
      <c r="G228" s="210"/>
      <c r="H228" s="214">
        <v>1.458</v>
      </c>
      <c r="I228" s="210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169</v>
      </c>
      <c r="AU228" s="219" t="s">
        <v>88</v>
      </c>
      <c r="AV228" s="11" t="s">
        <v>88</v>
      </c>
      <c r="AW228" s="11" t="s">
        <v>41</v>
      </c>
      <c r="AX228" s="11" t="s">
        <v>78</v>
      </c>
      <c r="AY228" s="219" t="s">
        <v>160</v>
      </c>
    </row>
    <row r="229" s="11" customFormat="1">
      <c r="B229" s="209"/>
      <c r="C229" s="210"/>
      <c r="D229" s="211" t="s">
        <v>169</v>
      </c>
      <c r="E229" s="212" t="s">
        <v>35</v>
      </c>
      <c r="F229" s="213" t="s">
        <v>353</v>
      </c>
      <c r="G229" s="210"/>
      <c r="H229" s="214">
        <v>2.3490000000000002</v>
      </c>
      <c r="I229" s="210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169</v>
      </c>
      <c r="AU229" s="219" t="s">
        <v>88</v>
      </c>
      <c r="AV229" s="11" t="s">
        <v>88</v>
      </c>
      <c r="AW229" s="11" t="s">
        <v>41</v>
      </c>
      <c r="AX229" s="11" t="s">
        <v>78</v>
      </c>
      <c r="AY229" s="219" t="s">
        <v>160</v>
      </c>
    </row>
    <row r="230" s="14" customFormat="1">
      <c r="B230" s="239"/>
      <c r="C230" s="240"/>
      <c r="D230" s="211" t="s">
        <v>169</v>
      </c>
      <c r="E230" s="241" t="s">
        <v>35</v>
      </c>
      <c r="F230" s="242" t="s">
        <v>330</v>
      </c>
      <c r="G230" s="240"/>
      <c r="H230" s="243">
        <v>194.846</v>
      </c>
      <c r="I230" s="240"/>
      <c r="J230" s="240"/>
      <c r="K230" s="240"/>
      <c r="L230" s="244"/>
      <c r="M230" s="245"/>
      <c r="N230" s="246"/>
      <c r="O230" s="246"/>
      <c r="P230" s="246"/>
      <c r="Q230" s="246"/>
      <c r="R230" s="246"/>
      <c r="S230" s="246"/>
      <c r="T230" s="247"/>
      <c r="AT230" s="248" t="s">
        <v>169</v>
      </c>
      <c r="AU230" s="248" t="s">
        <v>88</v>
      </c>
      <c r="AV230" s="14" t="s">
        <v>181</v>
      </c>
      <c r="AW230" s="14" t="s">
        <v>41</v>
      </c>
      <c r="AX230" s="14" t="s">
        <v>78</v>
      </c>
      <c r="AY230" s="248" t="s">
        <v>160</v>
      </c>
    </row>
    <row r="231" s="13" customFormat="1">
      <c r="B231" s="230"/>
      <c r="C231" s="231"/>
      <c r="D231" s="211" t="s">
        <v>169</v>
      </c>
      <c r="E231" s="232" t="s">
        <v>35</v>
      </c>
      <c r="F231" s="233" t="s">
        <v>354</v>
      </c>
      <c r="G231" s="231"/>
      <c r="H231" s="232" t="s">
        <v>35</v>
      </c>
      <c r="I231" s="231"/>
      <c r="J231" s="231"/>
      <c r="K231" s="231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169</v>
      </c>
      <c r="AU231" s="238" t="s">
        <v>88</v>
      </c>
      <c r="AV231" s="13" t="s">
        <v>86</v>
      </c>
      <c r="AW231" s="13" t="s">
        <v>41</v>
      </c>
      <c r="AX231" s="13" t="s">
        <v>78</v>
      </c>
      <c r="AY231" s="238" t="s">
        <v>160</v>
      </c>
    </row>
    <row r="232" s="11" customFormat="1">
      <c r="B232" s="209"/>
      <c r="C232" s="210"/>
      <c r="D232" s="211" t="s">
        <v>169</v>
      </c>
      <c r="E232" s="212" t="s">
        <v>35</v>
      </c>
      <c r="F232" s="213" t="s">
        <v>355</v>
      </c>
      <c r="G232" s="210"/>
      <c r="H232" s="214">
        <v>-42.796999999999997</v>
      </c>
      <c r="I232" s="210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169</v>
      </c>
      <c r="AU232" s="219" t="s">
        <v>88</v>
      </c>
      <c r="AV232" s="11" t="s">
        <v>88</v>
      </c>
      <c r="AW232" s="11" t="s">
        <v>41</v>
      </c>
      <c r="AX232" s="11" t="s">
        <v>78</v>
      </c>
      <c r="AY232" s="219" t="s">
        <v>160</v>
      </c>
    </row>
    <row r="233" s="13" customFormat="1">
      <c r="B233" s="230"/>
      <c r="C233" s="231"/>
      <c r="D233" s="211" t="s">
        <v>169</v>
      </c>
      <c r="E233" s="232" t="s">
        <v>35</v>
      </c>
      <c r="F233" s="233" t="s">
        <v>356</v>
      </c>
      <c r="G233" s="231"/>
      <c r="H233" s="232" t="s">
        <v>35</v>
      </c>
      <c r="I233" s="231"/>
      <c r="J233" s="231"/>
      <c r="K233" s="231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169</v>
      </c>
      <c r="AU233" s="238" t="s">
        <v>88</v>
      </c>
      <c r="AV233" s="13" t="s">
        <v>86</v>
      </c>
      <c r="AW233" s="13" t="s">
        <v>41</v>
      </c>
      <c r="AX233" s="13" t="s">
        <v>78</v>
      </c>
      <c r="AY233" s="238" t="s">
        <v>160</v>
      </c>
    </row>
    <row r="234" s="11" customFormat="1">
      <c r="B234" s="209"/>
      <c r="C234" s="210"/>
      <c r="D234" s="211" t="s">
        <v>169</v>
      </c>
      <c r="E234" s="212" t="s">
        <v>35</v>
      </c>
      <c r="F234" s="213" t="s">
        <v>357</v>
      </c>
      <c r="G234" s="210"/>
      <c r="H234" s="214">
        <v>-5.3760000000000003</v>
      </c>
      <c r="I234" s="210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169</v>
      </c>
      <c r="AU234" s="219" t="s">
        <v>88</v>
      </c>
      <c r="AV234" s="11" t="s">
        <v>88</v>
      </c>
      <c r="AW234" s="11" t="s">
        <v>41</v>
      </c>
      <c r="AX234" s="11" t="s">
        <v>78</v>
      </c>
      <c r="AY234" s="219" t="s">
        <v>160</v>
      </c>
    </row>
    <row r="235" s="14" customFormat="1">
      <c r="B235" s="239"/>
      <c r="C235" s="240"/>
      <c r="D235" s="211" t="s">
        <v>169</v>
      </c>
      <c r="E235" s="241" t="s">
        <v>121</v>
      </c>
      <c r="F235" s="242" t="s">
        <v>330</v>
      </c>
      <c r="G235" s="240"/>
      <c r="H235" s="243">
        <v>-48.173000000000002</v>
      </c>
      <c r="I235" s="240"/>
      <c r="J235" s="240"/>
      <c r="K235" s="240"/>
      <c r="L235" s="244"/>
      <c r="M235" s="245"/>
      <c r="N235" s="246"/>
      <c r="O235" s="246"/>
      <c r="P235" s="246"/>
      <c r="Q235" s="246"/>
      <c r="R235" s="246"/>
      <c r="S235" s="246"/>
      <c r="T235" s="247"/>
      <c r="AT235" s="248" t="s">
        <v>169</v>
      </c>
      <c r="AU235" s="248" t="s">
        <v>88</v>
      </c>
      <c r="AV235" s="14" t="s">
        <v>181</v>
      </c>
      <c r="AW235" s="14" t="s">
        <v>41</v>
      </c>
      <c r="AX235" s="14" t="s">
        <v>78</v>
      </c>
      <c r="AY235" s="248" t="s">
        <v>160</v>
      </c>
    </row>
    <row r="236" s="13" customFormat="1">
      <c r="B236" s="230"/>
      <c r="C236" s="231"/>
      <c r="D236" s="211" t="s">
        <v>169</v>
      </c>
      <c r="E236" s="232" t="s">
        <v>35</v>
      </c>
      <c r="F236" s="233" t="s">
        <v>358</v>
      </c>
      <c r="G236" s="231"/>
      <c r="H236" s="232" t="s">
        <v>35</v>
      </c>
      <c r="I236" s="231"/>
      <c r="J236" s="231"/>
      <c r="K236" s="231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169</v>
      </c>
      <c r="AU236" s="238" t="s">
        <v>88</v>
      </c>
      <c r="AV236" s="13" t="s">
        <v>86</v>
      </c>
      <c r="AW236" s="13" t="s">
        <v>41</v>
      </c>
      <c r="AX236" s="13" t="s">
        <v>78</v>
      </c>
      <c r="AY236" s="238" t="s">
        <v>160</v>
      </c>
    </row>
    <row r="237" s="12" customFormat="1">
      <c r="B237" s="220"/>
      <c r="C237" s="221"/>
      <c r="D237" s="211" t="s">
        <v>169</v>
      </c>
      <c r="E237" s="222" t="s">
        <v>118</v>
      </c>
      <c r="F237" s="223" t="s">
        <v>176</v>
      </c>
      <c r="G237" s="221"/>
      <c r="H237" s="224">
        <v>146.673</v>
      </c>
      <c r="I237" s="221"/>
      <c r="J237" s="221"/>
      <c r="K237" s="221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169</v>
      </c>
      <c r="AU237" s="229" t="s">
        <v>88</v>
      </c>
      <c r="AV237" s="12" t="s">
        <v>167</v>
      </c>
      <c r="AW237" s="12" t="s">
        <v>41</v>
      </c>
      <c r="AX237" s="12" t="s">
        <v>86</v>
      </c>
      <c r="AY237" s="229" t="s">
        <v>160</v>
      </c>
    </row>
    <row r="238" s="1" customFormat="1" ht="16.5" customHeight="1">
      <c r="B238" s="41"/>
      <c r="C238" s="249" t="s">
        <v>359</v>
      </c>
      <c r="D238" s="249" t="s">
        <v>339</v>
      </c>
      <c r="E238" s="250" t="s">
        <v>360</v>
      </c>
      <c r="F238" s="251" t="s">
        <v>361</v>
      </c>
      <c r="G238" s="252" t="s">
        <v>321</v>
      </c>
      <c r="H238" s="253">
        <v>293.346</v>
      </c>
      <c r="I238" s="254">
        <v>302</v>
      </c>
      <c r="J238" s="254">
        <f>ROUND(I238*H238,2)</f>
        <v>88590.490000000005</v>
      </c>
      <c r="K238" s="251" t="s">
        <v>166</v>
      </c>
      <c r="L238" s="255"/>
      <c r="M238" s="256" t="s">
        <v>35</v>
      </c>
      <c r="N238" s="257" t="s">
        <v>49</v>
      </c>
      <c r="O238" s="206">
        <v>0</v>
      </c>
      <c r="P238" s="206">
        <f>O238*H238</f>
        <v>0</v>
      </c>
      <c r="Q238" s="206">
        <v>1</v>
      </c>
      <c r="R238" s="206">
        <f>Q238*H238</f>
        <v>293.346</v>
      </c>
      <c r="S238" s="206">
        <v>0</v>
      </c>
      <c r="T238" s="207">
        <f>S238*H238</f>
        <v>0</v>
      </c>
      <c r="AR238" s="24" t="s">
        <v>214</v>
      </c>
      <c r="AT238" s="24" t="s">
        <v>339</v>
      </c>
      <c r="AU238" s="24" t="s">
        <v>88</v>
      </c>
      <c r="AY238" s="24" t="s">
        <v>160</v>
      </c>
      <c r="BE238" s="208">
        <f>IF(N238="základní",J238,0)</f>
        <v>88590.490000000005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24" t="s">
        <v>86</v>
      </c>
      <c r="BK238" s="208">
        <f>ROUND(I238*H238,2)</f>
        <v>88590.490000000005</v>
      </c>
      <c r="BL238" s="24" t="s">
        <v>167</v>
      </c>
      <c r="BM238" s="24" t="s">
        <v>362</v>
      </c>
    </row>
    <row r="239" s="11" customFormat="1">
      <c r="B239" s="209"/>
      <c r="C239" s="210"/>
      <c r="D239" s="211" t="s">
        <v>169</v>
      </c>
      <c r="E239" s="210"/>
      <c r="F239" s="213" t="s">
        <v>363</v>
      </c>
      <c r="G239" s="210"/>
      <c r="H239" s="214">
        <v>293.346</v>
      </c>
      <c r="I239" s="210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169</v>
      </c>
      <c r="AU239" s="219" t="s">
        <v>88</v>
      </c>
      <c r="AV239" s="11" t="s">
        <v>88</v>
      </c>
      <c r="AW239" s="11" t="s">
        <v>6</v>
      </c>
      <c r="AX239" s="11" t="s">
        <v>86</v>
      </c>
      <c r="AY239" s="219" t="s">
        <v>160</v>
      </c>
    </row>
    <row r="240" s="1" customFormat="1" ht="25.5" customHeight="1">
      <c r="B240" s="41"/>
      <c r="C240" s="198" t="s">
        <v>364</v>
      </c>
      <c r="D240" s="198" t="s">
        <v>162</v>
      </c>
      <c r="E240" s="199" t="s">
        <v>365</v>
      </c>
      <c r="F240" s="200" t="s">
        <v>366</v>
      </c>
      <c r="G240" s="201" t="s">
        <v>165</v>
      </c>
      <c r="H240" s="202">
        <v>240.55000000000001</v>
      </c>
      <c r="I240" s="203">
        <v>10</v>
      </c>
      <c r="J240" s="203">
        <f>ROUND(I240*H240,2)</f>
        <v>2405.5</v>
      </c>
      <c r="K240" s="200" t="s">
        <v>166</v>
      </c>
      <c r="L240" s="67"/>
      <c r="M240" s="204" t="s">
        <v>35</v>
      </c>
      <c r="N240" s="205" t="s">
        <v>49</v>
      </c>
      <c r="O240" s="206">
        <v>0.017999999999999999</v>
      </c>
      <c r="P240" s="206">
        <f>O240*H240</f>
        <v>4.3299000000000003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AR240" s="24" t="s">
        <v>167</v>
      </c>
      <c r="AT240" s="24" t="s">
        <v>162</v>
      </c>
      <c r="AU240" s="24" t="s">
        <v>88</v>
      </c>
      <c r="AY240" s="24" t="s">
        <v>160</v>
      </c>
      <c r="BE240" s="208">
        <f>IF(N240="základní",J240,0)</f>
        <v>2405.5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24" t="s">
        <v>86</v>
      </c>
      <c r="BK240" s="208">
        <f>ROUND(I240*H240,2)</f>
        <v>2405.5</v>
      </c>
      <c r="BL240" s="24" t="s">
        <v>167</v>
      </c>
      <c r="BM240" s="24" t="s">
        <v>367</v>
      </c>
    </row>
    <row r="241" s="11" customFormat="1">
      <c r="B241" s="209"/>
      <c r="C241" s="210"/>
      <c r="D241" s="211" t="s">
        <v>169</v>
      </c>
      <c r="E241" s="212" t="s">
        <v>35</v>
      </c>
      <c r="F241" s="213" t="s">
        <v>368</v>
      </c>
      <c r="G241" s="210"/>
      <c r="H241" s="214">
        <v>240.55000000000001</v>
      </c>
      <c r="I241" s="210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169</v>
      </c>
      <c r="AU241" s="219" t="s">
        <v>88</v>
      </c>
      <c r="AV241" s="11" t="s">
        <v>88</v>
      </c>
      <c r="AW241" s="11" t="s">
        <v>41</v>
      </c>
      <c r="AX241" s="11" t="s">
        <v>86</v>
      </c>
      <c r="AY241" s="219" t="s">
        <v>160</v>
      </c>
    </row>
    <row r="242" s="10" customFormat="1" ht="29.88" customHeight="1">
      <c r="B242" s="183"/>
      <c r="C242" s="184"/>
      <c r="D242" s="185" t="s">
        <v>77</v>
      </c>
      <c r="E242" s="196" t="s">
        <v>181</v>
      </c>
      <c r="F242" s="196" t="s">
        <v>369</v>
      </c>
      <c r="G242" s="184"/>
      <c r="H242" s="184"/>
      <c r="I242" s="184"/>
      <c r="J242" s="197">
        <f>BK242</f>
        <v>171078.64999999999</v>
      </c>
      <c r="K242" s="184"/>
      <c r="L242" s="188"/>
      <c r="M242" s="189"/>
      <c r="N242" s="190"/>
      <c r="O242" s="190"/>
      <c r="P242" s="191">
        <f>SUM(P243:P258)</f>
        <v>440.40727500000008</v>
      </c>
      <c r="Q242" s="190"/>
      <c r="R242" s="191">
        <f>SUM(R243:R258)</f>
        <v>1.0501632000000001</v>
      </c>
      <c r="S242" s="190"/>
      <c r="T242" s="192">
        <f>SUM(T243:T258)</f>
        <v>100.881</v>
      </c>
      <c r="AR242" s="193" t="s">
        <v>86</v>
      </c>
      <c r="AT242" s="194" t="s">
        <v>77</v>
      </c>
      <c r="AU242" s="194" t="s">
        <v>86</v>
      </c>
      <c r="AY242" s="193" t="s">
        <v>160</v>
      </c>
      <c r="BK242" s="195">
        <f>SUM(BK243:BK258)</f>
        <v>171078.64999999999</v>
      </c>
    </row>
    <row r="243" s="1" customFormat="1" ht="25.5" customHeight="1">
      <c r="B243" s="41"/>
      <c r="C243" s="198" t="s">
        <v>370</v>
      </c>
      <c r="D243" s="198" t="s">
        <v>162</v>
      </c>
      <c r="E243" s="199" t="s">
        <v>371</v>
      </c>
      <c r="F243" s="200" t="s">
        <v>372</v>
      </c>
      <c r="G243" s="201" t="s">
        <v>195</v>
      </c>
      <c r="H243" s="202">
        <v>5.7599999999999998</v>
      </c>
      <c r="I243" s="203">
        <v>1480</v>
      </c>
      <c r="J243" s="203">
        <f>ROUND(I243*H243,2)</f>
        <v>8524.7999999999993</v>
      </c>
      <c r="K243" s="200" t="s">
        <v>166</v>
      </c>
      <c r="L243" s="67"/>
      <c r="M243" s="204" t="s">
        <v>35</v>
      </c>
      <c r="N243" s="205" t="s">
        <v>49</v>
      </c>
      <c r="O243" s="206">
        <v>0.71699999999999997</v>
      </c>
      <c r="P243" s="206">
        <f>O243*H243</f>
        <v>4.1299199999999994</v>
      </c>
      <c r="Q243" s="206">
        <v>0.18232000000000001</v>
      </c>
      <c r="R243" s="206">
        <f>Q243*H243</f>
        <v>1.0501632000000001</v>
      </c>
      <c r="S243" s="206">
        <v>0</v>
      </c>
      <c r="T243" s="207">
        <f>S243*H243</f>
        <v>0</v>
      </c>
      <c r="AR243" s="24" t="s">
        <v>167</v>
      </c>
      <c r="AT243" s="24" t="s">
        <v>162</v>
      </c>
      <c r="AU243" s="24" t="s">
        <v>88</v>
      </c>
      <c r="AY243" s="24" t="s">
        <v>160</v>
      </c>
      <c r="BE243" s="208">
        <f>IF(N243="základní",J243,0)</f>
        <v>8524.7999999999993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24" t="s">
        <v>86</v>
      </c>
      <c r="BK243" s="208">
        <f>ROUND(I243*H243,2)</f>
        <v>8524.7999999999993</v>
      </c>
      <c r="BL243" s="24" t="s">
        <v>167</v>
      </c>
      <c r="BM243" s="24" t="s">
        <v>373</v>
      </c>
    </row>
    <row r="244" s="11" customFormat="1">
      <c r="B244" s="209"/>
      <c r="C244" s="210"/>
      <c r="D244" s="211" t="s">
        <v>169</v>
      </c>
      <c r="E244" s="212" t="s">
        <v>35</v>
      </c>
      <c r="F244" s="213" t="s">
        <v>374</v>
      </c>
      <c r="G244" s="210"/>
      <c r="H244" s="214">
        <v>5.7599999999999998</v>
      </c>
      <c r="I244" s="210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169</v>
      </c>
      <c r="AU244" s="219" t="s">
        <v>88</v>
      </c>
      <c r="AV244" s="11" t="s">
        <v>88</v>
      </c>
      <c r="AW244" s="11" t="s">
        <v>41</v>
      </c>
      <c r="AX244" s="11" t="s">
        <v>86</v>
      </c>
      <c r="AY244" s="219" t="s">
        <v>160</v>
      </c>
    </row>
    <row r="245" s="1" customFormat="1" ht="25.5" customHeight="1">
      <c r="B245" s="41"/>
      <c r="C245" s="198" t="s">
        <v>375</v>
      </c>
      <c r="D245" s="198" t="s">
        <v>162</v>
      </c>
      <c r="E245" s="199" t="s">
        <v>376</v>
      </c>
      <c r="F245" s="200" t="s">
        <v>377</v>
      </c>
      <c r="G245" s="201" t="s">
        <v>230</v>
      </c>
      <c r="H245" s="202">
        <v>45.854999999999997</v>
      </c>
      <c r="I245" s="203">
        <v>2930</v>
      </c>
      <c r="J245" s="203">
        <f>ROUND(I245*H245,2)</f>
        <v>134355.14999999999</v>
      </c>
      <c r="K245" s="200" t="s">
        <v>166</v>
      </c>
      <c r="L245" s="67"/>
      <c r="M245" s="204" t="s">
        <v>35</v>
      </c>
      <c r="N245" s="205" t="s">
        <v>49</v>
      </c>
      <c r="O245" s="206">
        <v>7.8010000000000002</v>
      </c>
      <c r="P245" s="206">
        <f>O245*H245</f>
        <v>357.714855</v>
      </c>
      <c r="Q245" s="206">
        <v>0</v>
      </c>
      <c r="R245" s="206">
        <f>Q245*H245</f>
        <v>0</v>
      </c>
      <c r="S245" s="206">
        <v>2.2000000000000002</v>
      </c>
      <c r="T245" s="207">
        <f>S245*H245</f>
        <v>100.881</v>
      </c>
      <c r="AR245" s="24" t="s">
        <v>167</v>
      </c>
      <c r="AT245" s="24" t="s">
        <v>162</v>
      </c>
      <c r="AU245" s="24" t="s">
        <v>88</v>
      </c>
      <c r="AY245" s="24" t="s">
        <v>160</v>
      </c>
      <c r="BE245" s="208">
        <f>IF(N245="základní",J245,0)</f>
        <v>134355.14999999999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24" t="s">
        <v>86</v>
      </c>
      <c r="BK245" s="208">
        <f>ROUND(I245*H245,2)</f>
        <v>134355.14999999999</v>
      </c>
      <c r="BL245" s="24" t="s">
        <v>167</v>
      </c>
      <c r="BM245" s="24" t="s">
        <v>378</v>
      </c>
    </row>
    <row r="246" s="13" customFormat="1">
      <c r="B246" s="230"/>
      <c r="C246" s="231"/>
      <c r="D246" s="211" t="s">
        <v>169</v>
      </c>
      <c r="E246" s="232" t="s">
        <v>35</v>
      </c>
      <c r="F246" s="233" t="s">
        <v>379</v>
      </c>
      <c r="G246" s="231"/>
      <c r="H246" s="232" t="s">
        <v>35</v>
      </c>
      <c r="I246" s="231"/>
      <c r="J246" s="231"/>
      <c r="K246" s="231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169</v>
      </c>
      <c r="AU246" s="238" t="s">
        <v>88</v>
      </c>
      <c r="AV246" s="13" t="s">
        <v>86</v>
      </c>
      <c r="AW246" s="13" t="s">
        <v>41</v>
      </c>
      <c r="AX246" s="13" t="s">
        <v>78</v>
      </c>
      <c r="AY246" s="238" t="s">
        <v>160</v>
      </c>
    </row>
    <row r="247" s="11" customFormat="1">
      <c r="B247" s="209"/>
      <c r="C247" s="210"/>
      <c r="D247" s="211" t="s">
        <v>169</v>
      </c>
      <c r="E247" s="212" t="s">
        <v>35</v>
      </c>
      <c r="F247" s="213" t="s">
        <v>380</v>
      </c>
      <c r="G247" s="210"/>
      <c r="H247" s="214">
        <v>6.8760000000000003</v>
      </c>
      <c r="I247" s="210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169</v>
      </c>
      <c r="AU247" s="219" t="s">
        <v>88</v>
      </c>
      <c r="AV247" s="11" t="s">
        <v>88</v>
      </c>
      <c r="AW247" s="11" t="s">
        <v>41</v>
      </c>
      <c r="AX247" s="11" t="s">
        <v>78</v>
      </c>
      <c r="AY247" s="219" t="s">
        <v>160</v>
      </c>
    </row>
    <row r="248" s="13" customFormat="1">
      <c r="B248" s="230"/>
      <c r="C248" s="231"/>
      <c r="D248" s="211" t="s">
        <v>169</v>
      </c>
      <c r="E248" s="232" t="s">
        <v>35</v>
      </c>
      <c r="F248" s="233" t="s">
        <v>381</v>
      </c>
      <c r="G248" s="231"/>
      <c r="H248" s="232" t="s">
        <v>35</v>
      </c>
      <c r="I248" s="231"/>
      <c r="J248" s="231"/>
      <c r="K248" s="231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169</v>
      </c>
      <c r="AU248" s="238" t="s">
        <v>88</v>
      </c>
      <c r="AV248" s="13" t="s">
        <v>86</v>
      </c>
      <c r="AW248" s="13" t="s">
        <v>41</v>
      </c>
      <c r="AX248" s="13" t="s">
        <v>78</v>
      </c>
      <c r="AY248" s="238" t="s">
        <v>160</v>
      </c>
    </row>
    <row r="249" s="11" customFormat="1">
      <c r="B249" s="209"/>
      <c r="C249" s="210"/>
      <c r="D249" s="211" t="s">
        <v>169</v>
      </c>
      <c r="E249" s="212" t="s">
        <v>35</v>
      </c>
      <c r="F249" s="213" t="s">
        <v>382</v>
      </c>
      <c r="G249" s="210"/>
      <c r="H249" s="214">
        <v>65.305999999999997</v>
      </c>
      <c r="I249" s="210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169</v>
      </c>
      <c r="AU249" s="219" t="s">
        <v>88</v>
      </c>
      <c r="AV249" s="11" t="s">
        <v>88</v>
      </c>
      <c r="AW249" s="11" t="s">
        <v>41</v>
      </c>
      <c r="AX249" s="11" t="s">
        <v>78</v>
      </c>
      <c r="AY249" s="219" t="s">
        <v>160</v>
      </c>
    </row>
    <row r="250" s="11" customFormat="1">
      <c r="B250" s="209"/>
      <c r="C250" s="210"/>
      <c r="D250" s="211" t="s">
        <v>169</v>
      </c>
      <c r="E250" s="212" t="s">
        <v>35</v>
      </c>
      <c r="F250" s="213" t="s">
        <v>383</v>
      </c>
      <c r="G250" s="210"/>
      <c r="H250" s="214">
        <v>-26.327000000000002</v>
      </c>
      <c r="I250" s="210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169</v>
      </c>
      <c r="AU250" s="219" t="s">
        <v>88</v>
      </c>
      <c r="AV250" s="11" t="s">
        <v>88</v>
      </c>
      <c r="AW250" s="11" t="s">
        <v>41</v>
      </c>
      <c r="AX250" s="11" t="s">
        <v>78</v>
      </c>
      <c r="AY250" s="219" t="s">
        <v>160</v>
      </c>
    </row>
    <row r="251" s="12" customFormat="1">
      <c r="B251" s="220"/>
      <c r="C251" s="221"/>
      <c r="D251" s="211" t="s">
        <v>169</v>
      </c>
      <c r="E251" s="222" t="s">
        <v>35</v>
      </c>
      <c r="F251" s="223" t="s">
        <v>176</v>
      </c>
      <c r="G251" s="221"/>
      <c r="H251" s="224">
        <v>45.854999999999997</v>
      </c>
      <c r="I251" s="221"/>
      <c r="J251" s="221"/>
      <c r="K251" s="221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169</v>
      </c>
      <c r="AU251" s="229" t="s">
        <v>88</v>
      </c>
      <c r="AV251" s="12" t="s">
        <v>167</v>
      </c>
      <c r="AW251" s="12" t="s">
        <v>41</v>
      </c>
      <c r="AX251" s="12" t="s">
        <v>86</v>
      </c>
      <c r="AY251" s="229" t="s">
        <v>160</v>
      </c>
    </row>
    <row r="252" s="1" customFormat="1" ht="16.5" customHeight="1">
      <c r="B252" s="41"/>
      <c r="C252" s="198" t="s">
        <v>384</v>
      </c>
      <c r="D252" s="198" t="s">
        <v>162</v>
      </c>
      <c r="E252" s="199" t="s">
        <v>385</v>
      </c>
      <c r="F252" s="200" t="s">
        <v>386</v>
      </c>
      <c r="G252" s="201" t="s">
        <v>195</v>
      </c>
      <c r="H252" s="202">
        <v>209.5</v>
      </c>
      <c r="I252" s="203">
        <v>27.300000000000001</v>
      </c>
      <c r="J252" s="203">
        <f>ROUND(I252*H252,2)</f>
        <v>5719.3500000000004</v>
      </c>
      <c r="K252" s="200" t="s">
        <v>166</v>
      </c>
      <c r="L252" s="67"/>
      <c r="M252" s="204" t="s">
        <v>35</v>
      </c>
      <c r="N252" s="205" t="s">
        <v>49</v>
      </c>
      <c r="O252" s="206">
        <v>0.069000000000000006</v>
      </c>
      <c r="P252" s="206">
        <f>O252*H252</f>
        <v>14.455500000000001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AR252" s="24" t="s">
        <v>167</v>
      </c>
      <c r="AT252" s="24" t="s">
        <v>162</v>
      </c>
      <c r="AU252" s="24" t="s">
        <v>88</v>
      </c>
      <c r="AY252" s="24" t="s">
        <v>160</v>
      </c>
      <c r="BE252" s="208">
        <f>IF(N252="základní",J252,0)</f>
        <v>5719.3500000000004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24" t="s">
        <v>86</v>
      </c>
      <c r="BK252" s="208">
        <f>ROUND(I252*H252,2)</f>
        <v>5719.3500000000004</v>
      </c>
      <c r="BL252" s="24" t="s">
        <v>167</v>
      </c>
      <c r="BM252" s="24" t="s">
        <v>387</v>
      </c>
    </row>
    <row r="253" s="11" customFormat="1">
      <c r="B253" s="209"/>
      <c r="C253" s="210"/>
      <c r="D253" s="211" t="s">
        <v>169</v>
      </c>
      <c r="E253" s="212" t="s">
        <v>35</v>
      </c>
      <c r="F253" s="213" t="s">
        <v>388</v>
      </c>
      <c r="G253" s="210"/>
      <c r="H253" s="214">
        <v>209.5</v>
      </c>
      <c r="I253" s="210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169</v>
      </c>
      <c r="AU253" s="219" t="s">
        <v>88</v>
      </c>
      <c r="AV253" s="11" t="s">
        <v>88</v>
      </c>
      <c r="AW253" s="11" t="s">
        <v>41</v>
      </c>
      <c r="AX253" s="11" t="s">
        <v>86</v>
      </c>
      <c r="AY253" s="219" t="s">
        <v>160</v>
      </c>
    </row>
    <row r="254" s="1" customFormat="1" ht="16.5" customHeight="1">
      <c r="B254" s="41"/>
      <c r="C254" s="198" t="s">
        <v>389</v>
      </c>
      <c r="D254" s="198" t="s">
        <v>162</v>
      </c>
      <c r="E254" s="199" t="s">
        <v>390</v>
      </c>
      <c r="F254" s="200" t="s">
        <v>391</v>
      </c>
      <c r="G254" s="201" t="s">
        <v>195</v>
      </c>
      <c r="H254" s="202">
        <v>209.5</v>
      </c>
      <c r="I254" s="203">
        <v>29.800000000000001</v>
      </c>
      <c r="J254" s="203">
        <f>ROUND(I254*H254,2)</f>
        <v>6243.1000000000004</v>
      </c>
      <c r="K254" s="200" t="s">
        <v>166</v>
      </c>
      <c r="L254" s="67"/>
      <c r="M254" s="204" t="s">
        <v>35</v>
      </c>
      <c r="N254" s="205" t="s">
        <v>49</v>
      </c>
      <c r="O254" s="206">
        <v>0.085000000000000006</v>
      </c>
      <c r="P254" s="206">
        <f>O254*H254</f>
        <v>17.807500000000001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AR254" s="24" t="s">
        <v>167</v>
      </c>
      <c r="AT254" s="24" t="s">
        <v>162</v>
      </c>
      <c r="AU254" s="24" t="s">
        <v>88</v>
      </c>
      <c r="AY254" s="24" t="s">
        <v>160</v>
      </c>
      <c r="BE254" s="208">
        <f>IF(N254="základní",J254,0)</f>
        <v>6243.1000000000004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24" t="s">
        <v>86</v>
      </c>
      <c r="BK254" s="208">
        <f>ROUND(I254*H254,2)</f>
        <v>6243.1000000000004</v>
      </c>
      <c r="BL254" s="24" t="s">
        <v>167</v>
      </c>
      <c r="BM254" s="24" t="s">
        <v>392</v>
      </c>
    </row>
    <row r="255" s="11" customFormat="1">
      <c r="B255" s="209"/>
      <c r="C255" s="210"/>
      <c r="D255" s="211" t="s">
        <v>169</v>
      </c>
      <c r="E255" s="212" t="s">
        <v>35</v>
      </c>
      <c r="F255" s="213" t="s">
        <v>388</v>
      </c>
      <c r="G255" s="210"/>
      <c r="H255" s="214">
        <v>209.5</v>
      </c>
      <c r="I255" s="210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169</v>
      </c>
      <c r="AU255" s="219" t="s">
        <v>88</v>
      </c>
      <c r="AV255" s="11" t="s">
        <v>88</v>
      </c>
      <c r="AW255" s="11" t="s">
        <v>41</v>
      </c>
      <c r="AX255" s="11" t="s">
        <v>86</v>
      </c>
      <c r="AY255" s="219" t="s">
        <v>160</v>
      </c>
    </row>
    <row r="256" s="1" customFormat="1" ht="16.5" customHeight="1">
      <c r="B256" s="41"/>
      <c r="C256" s="198" t="s">
        <v>393</v>
      </c>
      <c r="D256" s="198" t="s">
        <v>162</v>
      </c>
      <c r="E256" s="199" t="s">
        <v>394</v>
      </c>
      <c r="F256" s="200" t="s">
        <v>395</v>
      </c>
      <c r="G256" s="201" t="s">
        <v>195</v>
      </c>
      <c r="H256" s="202">
        <v>209.5</v>
      </c>
      <c r="I256" s="203">
        <v>77.5</v>
      </c>
      <c r="J256" s="203">
        <f>ROUND(I256*H256,2)</f>
        <v>16236.25</v>
      </c>
      <c r="K256" s="200" t="s">
        <v>166</v>
      </c>
      <c r="L256" s="67"/>
      <c r="M256" s="204" t="s">
        <v>35</v>
      </c>
      <c r="N256" s="205" t="s">
        <v>49</v>
      </c>
      <c r="O256" s="206">
        <v>0.221</v>
      </c>
      <c r="P256" s="206">
        <f>O256*H256</f>
        <v>46.299500000000002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AR256" s="24" t="s">
        <v>167</v>
      </c>
      <c r="AT256" s="24" t="s">
        <v>162</v>
      </c>
      <c r="AU256" s="24" t="s">
        <v>88</v>
      </c>
      <c r="AY256" s="24" t="s">
        <v>160</v>
      </c>
      <c r="BE256" s="208">
        <f>IF(N256="základní",J256,0)</f>
        <v>16236.25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24" t="s">
        <v>86</v>
      </c>
      <c r="BK256" s="208">
        <f>ROUND(I256*H256,2)</f>
        <v>16236.25</v>
      </c>
      <c r="BL256" s="24" t="s">
        <v>167</v>
      </c>
      <c r="BM256" s="24" t="s">
        <v>396</v>
      </c>
    </row>
    <row r="257" s="13" customFormat="1">
      <c r="B257" s="230"/>
      <c r="C257" s="231"/>
      <c r="D257" s="211" t="s">
        <v>169</v>
      </c>
      <c r="E257" s="232" t="s">
        <v>35</v>
      </c>
      <c r="F257" s="233" t="s">
        <v>397</v>
      </c>
      <c r="G257" s="231"/>
      <c r="H257" s="232" t="s">
        <v>35</v>
      </c>
      <c r="I257" s="231"/>
      <c r="J257" s="231"/>
      <c r="K257" s="231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169</v>
      </c>
      <c r="AU257" s="238" t="s">
        <v>88</v>
      </c>
      <c r="AV257" s="13" t="s">
        <v>86</v>
      </c>
      <c r="AW257" s="13" t="s">
        <v>41</v>
      </c>
      <c r="AX257" s="13" t="s">
        <v>78</v>
      </c>
      <c r="AY257" s="238" t="s">
        <v>160</v>
      </c>
    </row>
    <row r="258" s="11" customFormat="1">
      <c r="B258" s="209"/>
      <c r="C258" s="210"/>
      <c r="D258" s="211" t="s">
        <v>169</v>
      </c>
      <c r="E258" s="212" t="s">
        <v>35</v>
      </c>
      <c r="F258" s="213" t="s">
        <v>388</v>
      </c>
      <c r="G258" s="210"/>
      <c r="H258" s="214">
        <v>209.5</v>
      </c>
      <c r="I258" s="210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169</v>
      </c>
      <c r="AU258" s="219" t="s">
        <v>88</v>
      </c>
      <c r="AV258" s="11" t="s">
        <v>88</v>
      </c>
      <c r="AW258" s="11" t="s">
        <v>41</v>
      </c>
      <c r="AX258" s="11" t="s">
        <v>86</v>
      </c>
      <c r="AY258" s="219" t="s">
        <v>160</v>
      </c>
    </row>
    <row r="259" s="10" customFormat="1" ht="29.88" customHeight="1">
      <c r="B259" s="183"/>
      <c r="C259" s="184"/>
      <c r="D259" s="185" t="s">
        <v>77</v>
      </c>
      <c r="E259" s="196" t="s">
        <v>167</v>
      </c>
      <c r="F259" s="196" t="s">
        <v>398</v>
      </c>
      <c r="G259" s="184"/>
      <c r="H259" s="184"/>
      <c r="I259" s="184"/>
      <c r="J259" s="197">
        <f>BK259</f>
        <v>22408.219999999998</v>
      </c>
      <c r="K259" s="184"/>
      <c r="L259" s="188"/>
      <c r="M259" s="189"/>
      <c r="N259" s="190"/>
      <c r="O259" s="190"/>
      <c r="P259" s="191">
        <f>SUM(P260:P274)</f>
        <v>41.333225000000006</v>
      </c>
      <c r="Q259" s="190"/>
      <c r="R259" s="191">
        <f>SUM(R260:R274)</f>
        <v>0.11723</v>
      </c>
      <c r="S259" s="190"/>
      <c r="T259" s="192">
        <f>SUM(T260:T274)</f>
        <v>0</v>
      </c>
      <c r="AR259" s="193" t="s">
        <v>86</v>
      </c>
      <c r="AT259" s="194" t="s">
        <v>77</v>
      </c>
      <c r="AU259" s="194" t="s">
        <v>86</v>
      </c>
      <c r="AY259" s="193" t="s">
        <v>160</v>
      </c>
      <c r="BK259" s="195">
        <f>SUM(BK260:BK274)</f>
        <v>22408.219999999998</v>
      </c>
    </row>
    <row r="260" s="1" customFormat="1" ht="25.5" customHeight="1">
      <c r="B260" s="41"/>
      <c r="C260" s="198" t="s">
        <v>399</v>
      </c>
      <c r="D260" s="198" t="s">
        <v>162</v>
      </c>
      <c r="E260" s="199" t="s">
        <v>400</v>
      </c>
      <c r="F260" s="200" t="s">
        <v>401</v>
      </c>
      <c r="G260" s="201" t="s">
        <v>230</v>
      </c>
      <c r="H260" s="202">
        <v>24.055</v>
      </c>
      <c r="I260" s="203">
        <v>895</v>
      </c>
      <c r="J260" s="203">
        <f>ROUND(I260*H260,2)</f>
        <v>21529.23</v>
      </c>
      <c r="K260" s="200" t="s">
        <v>166</v>
      </c>
      <c r="L260" s="67"/>
      <c r="M260" s="204" t="s">
        <v>35</v>
      </c>
      <c r="N260" s="205" t="s">
        <v>49</v>
      </c>
      <c r="O260" s="206">
        <v>1.6950000000000001</v>
      </c>
      <c r="P260" s="206">
        <f>O260*H260</f>
        <v>40.773225000000004</v>
      </c>
      <c r="Q260" s="206">
        <v>0</v>
      </c>
      <c r="R260" s="206">
        <f>Q260*H260</f>
        <v>0</v>
      </c>
      <c r="S260" s="206">
        <v>0</v>
      </c>
      <c r="T260" s="207">
        <f>S260*H260</f>
        <v>0</v>
      </c>
      <c r="AR260" s="24" t="s">
        <v>167</v>
      </c>
      <c r="AT260" s="24" t="s">
        <v>162</v>
      </c>
      <c r="AU260" s="24" t="s">
        <v>88</v>
      </c>
      <c r="AY260" s="24" t="s">
        <v>160</v>
      </c>
      <c r="BE260" s="208">
        <f>IF(N260="základní",J260,0)</f>
        <v>21529.23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24" t="s">
        <v>86</v>
      </c>
      <c r="BK260" s="208">
        <f>ROUND(I260*H260,2)</f>
        <v>21529.23</v>
      </c>
      <c r="BL260" s="24" t="s">
        <v>167</v>
      </c>
      <c r="BM260" s="24" t="s">
        <v>402</v>
      </c>
    </row>
    <row r="261" s="13" customFormat="1">
      <c r="B261" s="230"/>
      <c r="C261" s="231"/>
      <c r="D261" s="211" t="s">
        <v>169</v>
      </c>
      <c r="E261" s="232" t="s">
        <v>35</v>
      </c>
      <c r="F261" s="233" t="s">
        <v>243</v>
      </c>
      <c r="G261" s="231"/>
      <c r="H261" s="232" t="s">
        <v>35</v>
      </c>
      <c r="I261" s="231"/>
      <c r="J261" s="231"/>
      <c r="K261" s="231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169</v>
      </c>
      <c r="AU261" s="238" t="s">
        <v>88</v>
      </c>
      <c r="AV261" s="13" t="s">
        <v>86</v>
      </c>
      <c r="AW261" s="13" t="s">
        <v>41</v>
      </c>
      <c r="AX261" s="13" t="s">
        <v>78</v>
      </c>
      <c r="AY261" s="238" t="s">
        <v>160</v>
      </c>
    </row>
    <row r="262" s="11" customFormat="1">
      <c r="B262" s="209"/>
      <c r="C262" s="210"/>
      <c r="D262" s="211" t="s">
        <v>169</v>
      </c>
      <c r="E262" s="212" t="s">
        <v>35</v>
      </c>
      <c r="F262" s="213" t="s">
        <v>403</v>
      </c>
      <c r="G262" s="210"/>
      <c r="H262" s="214">
        <v>23.045000000000002</v>
      </c>
      <c r="I262" s="210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169</v>
      </c>
      <c r="AU262" s="219" t="s">
        <v>88</v>
      </c>
      <c r="AV262" s="11" t="s">
        <v>88</v>
      </c>
      <c r="AW262" s="11" t="s">
        <v>41</v>
      </c>
      <c r="AX262" s="11" t="s">
        <v>78</v>
      </c>
      <c r="AY262" s="219" t="s">
        <v>160</v>
      </c>
    </row>
    <row r="263" s="11" customFormat="1">
      <c r="B263" s="209"/>
      <c r="C263" s="210"/>
      <c r="D263" s="211" t="s">
        <v>169</v>
      </c>
      <c r="E263" s="212" t="s">
        <v>35</v>
      </c>
      <c r="F263" s="213" t="s">
        <v>404</v>
      </c>
      <c r="G263" s="210"/>
      <c r="H263" s="214">
        <v>0.17999999999999999</v>
      </c>
      <c r="I263" s="210"/>
      <c r="J263" s="210"/>
      <c r="K263" s="210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169</v>
      </c>
      <c r="AU263" s="219" t="s">
        <v>88</v>
      </c>
      <c r="AV263" s="11" t="s">
        <v>88</v>
      </c>
      <c r="AW263" s="11" t="s">
        <v>41</v>
      </c>
      <c r="AX263" s="11" t="s">
        <v>78</v>
      </c>
      <c r="AY263" s="219" t="s">
        <v>160</v>
      </c>
    </row>
    <row r="264" s="11" customFormat="1">
      <c r="B264" s="209"/>
      <c r="C264" s="210"/>
      <c r="D264" s="211" t="s">
        <v>169</v>
      </c>
      <c r="E264" s="212" t="s">
        <v>35</v>
      </c>
      <c r="F264" s="213" t="s">
        <v>405</v>
      </c>
      <c r="G264" s="210"/>
      <c r="H264" s="214">
        <v>0.17999999999999999</v>
      </c>
      <c r="I264" s="210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169</v>
      </c>
      <c r="AU264" s="219" t="s">
        <v>88</v>
      </c>
      <c r="AV264" s="11" t="s">
        <v>88</v>
      </c>
      <c r="AW264" s="11" t="s">
        <v>41</v>
      </c>
      <c r="AX264" s="11" t="s">
        <v>78</v>
      </c>
      <c r="AY264" s="219" t="s">
        <v>160</v>
      </c>
    </row>
    <row r="265" s="11" customFormat="1">
      <c r="B265" s="209"/>
      <c r="C265" s="210"/>
      <c r="D265" s="211" t="s">
        <v>169</v>
      </c>
      <c r="E265" s="212" t="s">
        <v>35</v>
      </c>
      <c r="F265" s="213" t="s">
        <v>406</v>
      </c>
      <c r="G265" s="210"/>
      <c r="H265" s="214">
        <v>0.17999999999999999</v>
      </c>
      <c r="I265" s="210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169</v>
      </c>
      <c r="AU265" s="219" t="s">
        <v>88</v>
      </c>
      <c r="AV265" s="11" t="s">
        <v>88</v>
      </c>
      <c r="AW265" s="11" t="s">
        <v>41</v>
      </c>
      <c r="AX265" s="11" t="s">
        <v>78</v>
      </c>
      <c r="AY265" s="219" t="s">
        <v>160</v>
      </c>
    </row>
    <row r="266" s="11" customFormat="1">
      <c r="B266" s="209"/>
      <c r="C266" s="210"/>
      <c r="D266" s="211" t="s">
        <v>169</v>
      </c>
      <c r="E266" s="212" t="s">
        <v>35</v>
      </c>
      <c r="F266" s="213" t="s">
        <v>407</v>
      </c>
      <c r="G266" s="210"/>
      <c r="H266" s="214">
        <v>0.17999999999999999</v>
      </c>
      <c r="I266" s="210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169</v>
      </c>
      <c r="AU266" s="219" t="s">
        <v>88</v>
      </c>
      <c r="AV266" s="11" t="s">
        <v>88</v>
      </c>
      <c r="AW266" s="11" t="s">
        <v>41</v>
      </c>
      <c r="AX266" s="11" t="s">
        <v>78</v>
      </c>
      <c r="AY266" s="219" t="s">
        <v>160</v>
      </c>
    </row>
    <row r="267" s="11" customFormat="1">
      <c r="B267" s="209"/>
      <c r="C267" s="210"/>
      <c r="D267" s="211" t="s">
        <v>169</v>
      </c>
      <c r="E267" s="212" t="s">
        <v>35</v>
      </c>
      <c r="F267" s="213" t="s">
        <v>408</v>
      </c>
      <c r="G267" s="210"/>
      <c r="H267" s="214">
        <v>0.28999999999999998</v>
      </c>
      <c r="I267" s="210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169</v>
      </c>
      <c r="AU267" s="219" t="s">
        <v>88</v>
      </c>
      <c r="AV267" s="11" t="s">
        <v>88</v>
      </c>
      <c r="AW267" s="11" t="s">
        <v>41</v>
      </c>
      <c r="AX267" s="11" t="s">
        <v>78</v>
      </c>
      <c r="AY267" s="219" t="s">
        <v>160</v>
      </c>
    </row>
    <row r="268" s="12" customFormat="1">
      <c r="B268" s="220"/>
      <c r="C268" s="221"/>
      <c r="D268" s="211" t="s">
        <v>169</v>
      </c>
      <c r="E268" s="222" t="s">
        <v>115</v>
      </c>
      <c r="F268" s="223" t="s">
        <v>176</v>
      </c>
      <c r="G268" s="221"/>
      <c r="H268" s="224">
        <v>24.055</v>
      </c>
      <c r="I268" s="221"/>
      <c r="J268" s="221"/>
      <c r="K268" s="221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169</v>
      </c>
      <c r="AU268" s="229" t="s">
        <v>88</v>
      </c>
      <c r="AV268" s="12" t="s">
        <v>167</v>
      </c>
      <c r="AW268" s="12" t="s">
        <v>41</v>
      </c>
      <c r="AX268" s="12" t="s">
        <v>86</v>
      </c>
      <c r="AY268" s="229" t="s">
        <v>160</v>
      </c>
    </row>
    <row r="269" s="1" customFormat="1" ht="25.5" customHeight="1">
      <c r="B269" s="41"/>
      <c r="C269" s="198" t="s">
        <v>409</v>
      </c>
      <c r="D269" s="198" t="s">
        <v>162</v>
      </c>
      <c r="E269" s="199" t="s">
        <v>410</v>
      </c>
      <c r="F269" s="200" t="s">
        <v>411</v>
      </c>
      <c r="G269" s="201" t="s">
        <v>412</v>
      </c>
      <c r="H269" s="202">
        <v>2</v>
      </c>
      <c r="I269" s="203">
        <v>137</v>
      </c>
      <c r="J269" s="203">
        <f>ROUND(I269*H269,2)</f>
        <v>274</v>
      </c>
      <c r="K269" s="200" t="s">
        <v>166</v>
      </c>
      <c r="L269" s="67"/>
      <c r="M269" s="204" t="s">
        <v>35</v>
      </c>
      <c r="N269" s="205" t="s">
        <v>49</v>
      </c>
      <c r="O269" s="206">
        <v>0.28000000000000003</v>
      </c>
      <c r="P269" s="206">
        <f>O269*H269</f>
        <v>0.56000000000000005</v>
      </c>
      <c r="Q269" s="206">
        <v>0.0066</v>
      </c>
      <c r="R269" s="206">
        <f>Q269*H269</f>
        <v>0.0132</v>
      </c>
      <c r="S269" s="206">
        <v>0</v>
      </c>
      <c r="T269" s="207">
        <f>S269*H269</f>
        <v>0</v>
      </c>
      <c r="AR269" s="24" t="s">
        <v>167</v>
      </c>
      <c r="AT269" s="24" t="s">
        <v>162</v>
      </c>
      <c r="AU269" s="24" t="s">
        <v>88</v>
      </c>
      <c r="AY269" s="24" t="s">
        <v>160</v>
      </c>
      <c r="BE269" s="208">
        <f>IF(N269="základní",J269,0)</f>
        <v>274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24" t="s">
        <v>86</v>
      </c>
      <c r="BK269" s="208">
        <f>ROUND(I269*H269,2)</f>
        <v>274</v>
      </c>
      <c r="BL269" s="24" t="s">
        <v>167</v>
      </c>
      <c r="BM269" s="24" t="s">
        <v>413</v>
      </c>
    </row>
    <row r="270" s="11" customFormat="1">
      <c r="B270" s="209"/>
      <c r="C270" s="210"/>
      <c r="D270" s="211" t="s">
        <v>169</v>
      </c>
      <c r="E270" s="212" t="s">
        <v>35</v>
      </c>
      <c r="F270" s="213" t="s">
        <v>88</v>
      </c>
      <c r="G270" s="210"/>
      <c r="H270" s="214">
        <v>2</v>
      </c>
      <c r="I270" s="210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169</v>
      </c>
      <c r="AU270" s="219" t="s">
        <v>88</v>
      </c>
      <c r="AV270" s="11" t="s">
        <v>88</v>
      </c>
      <c r="AW270" s="11" t="s">
        <v>41</v>
      </c>
      <c r="AX270" s="11" t="s">
        <v>86</v>
      </c>
      <c r="AY270" s="219" t="s">
        <v>160</v>
      </c>
    </row>
    <row r="271" s="1" customFormat="1" ht="16.5" customHeight="1">
      <c r="B271" s="41"/>
      <c r="C271" s="249" t="s">
        <v>414</v>
      </c>
      <c r="D271" s="249" t="s">
        <v>339</v>
      </c>
      <c r="E271" s="250" t="s">
        <v>415</v>
      </c>
      <c r="F271" s="251" t="s">
        <v>416</v>
      </c>
      <c r="G271" s="252" t="s">
        <v>412</v>
      </c>
      <c r="H271" s="253">
        <v>1.01</v>
      </c>
      <c r="I271" s="254">
        <v>330</v>
      </c>
      <c r="J271" s="254">
        <f>ROUND(I271*H271,2)</f>
        <v>333.30000000000001</v>
      </c>
      <c r="K271" s="251" t="s">
        <v>166</v>
      </c>
      <c r="L271" s="255"/>
      <c r="M271" s="256" t="s">
        <v>35</v>
      </c>
      <c r="N271" s="257" t="s">
        <v>49</v>
      </c>
      <c r="O271" s="206">
        <v>0</v>
      </c>
      <c r="P271" s="206">
        <f>O271*H271</f>
        <v>0</v>
      </c>
      <c r="Q271" s="206">
        <v>0.064000000000000001</v>
      </c>
      <c r="R271" s="206">
        <f>Q271*H271</f>
        <v>0.064640000000000003</v>
      </c>
      <c r="S271" s="206">
        <v>0</v>
      </c>
      <c r="T271" s="207">
        <f>S271*H271</f>
        <v>0</v>
      </c>
      <c r="AR271" s="24" t="s">
        <v>214</v>
      </c>
      <c r="AT271" s="24" t="s">
        <v>339</v>
      </c>
      <c r="AU271" s="24" t="s">
        <v>88</v>
      </c>
      <c r="AY271" s="24" t="s">
        <v>160</v>
      </c>
      <c r="BE271" s="208">
        <f>IF(N271="základní",J271,0)</f>
        <v>333.30000000000001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24" t="s">
        <v>86</v>
      </c>
      <c r="BK271" s="208">
        <f>ROUND(I271*H271,2)</f>
        <v>333.30000000000001</v>
      </c>
      <c r="BL271" s="24" t="s">
        <v>167</v>
      </c>
      <c r="BM271" s="24" t="s">
        <v>417</v>
      </c>
    </row>
    <row r="272" s="11" customFormat="1">
      <c r="B272" s="209"/>
      <c r="C272" s="210"/>
      <c r="D272" s="211" t="s">
        <v>169</v>
      </c>
      <c r="E272" s="210"/>
      <c r="F272" s="213" t="s">
        <v>418</v>
      </c>
      <c r="G272" s="210"/>
      <c r="H272" s="214">
        <v>1.01</v>
      </c>
      <c r="I272" s="210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169</v>
      </c>
      <c r="AU272" s="219" t="s">
        <v>88</v>
      </c>
      <c r="AV272" s="11" t="s">
        <v>88</v>
      </c>
      <c r="AW272" s="11" t="s">
        <v>6</v>
      </c>
      <c r="AX272" s="11" t="s">
        <v>86</v>
      </c>
      <c r="AY272" s="219" t="s">
        <v>160</v>
      </c>
    </row>
    <row r="273" s="1" customFormat="1" ht="16.5" customHeight="1">
      <c r="B273" s="41"/>
      <c r="C273" s="249" t="s">
        <v>419</v>
      </c>
      <c r="D273" s="249" t="s">
        <v>339</v>
      </c>
      <c r="E273" s="250" t="s">
        <v>420</v>
      </c>
      <c r="F273" s="251" t="s">
        <v>421</v>
      </c>
      <c r="G273" s="252" t="s">
        <v>412</v>
      </c>
      <c r="H273" s="253">
        <v>1.01</v>
      </c>
      <c r="I273" s="254">
        <v>269</v>
      </c>
      <c r="J273" s="254">
        <f>ROUND(I273*H273,2)</f>
        <v>271.69</v>
      </c>
      <c r="K273" s="251" t="s">
        <v>166</v>
      </c>
      <c r="L273" s="255"/>
      <c r="M273" s="256" t="s">
        <v>35</v>
      </c>
      <c r="N273" s="257" t="s">
        <v>49</v>
      </c>
      <c r="O273" s="206">
        <v>0</v>
      </c>
      <c r="P273" s="206">
        <f>O273*H273</f>
        <v>0</v>
      </c>
      <c r="Q273" s="206">
        <v>0.039</v>
      </c>
      <c r="R273" s="206">
        <f>Q273*H273</f>
        <v>0.039390000000000001</v>
      </c>
      <c r="S273" s="206">
        <v>0</v>
      </c>
      <c r="T273" s="207">
        <f>S273*H273</f>
        <v>0</v>
      </c>
      <c r="AR273" s="24" t="s">
        <v>214</v>
      </c>
      <c r="AT273" s="24" t="s">
        <v>339</v>
      </c>
      <c r="AU273" s="24" t="s">
        <v>88</v>
      </c>
      <c r="AY273" s="24" t="s">
        <v>160</v>
      </c>
      <c r="BE273" s="208">
        <f>IF(N273="základní",J273,0)</f>
        <v>271.69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24" t="s">
        <v>86</v>
      </c>
      <c r="BK273" s="208">
        <f>ROUND(I273*H273,2)</f>
        <v>271.69</v>
      </c>
      <c r="BL273" s="24" t="s">
        <v>167</v>
      </c>
      <c r="BM273" s="24" t="s">
        <v>422</v>
      </c>
    </row>
    <row r="274" s="11" customFormat="1">
      <c r="B274" s="209"/>
      <c r="C274" s="210"/>
      <c r="D274" s="211" t="s">
        <v>169</v>
      </c>
      <c r="E274" s="210"/>
      <c r="F274" s="213" t="s">
        <v>418</v>
      </c>
      <c r="G274" s="210"/>
      <c r="H274" s="214">
        <v>1.01</v>
      </c>
      <c r="I274" s="210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169</v>
      </c>
      <c r="AU274" s="219" t="s">
        <v>88</v>
      </c>
      <c r="AV274" s="11" t="s">
        <v>88</v>
      </c>
      <c r="AW274" s="11" t="s">
        <v>6</v>
      </c>
      <c r="AX274" s="11" t="s">
        <v>86</v>
      </c>
      <c r="AY274" s="219" t="s">
        <v>160</v>
      </c>
    </row>
    <row r="275" s="10" customFormat="1" ht="29.88" customHeight="1">
      <c r="B275" s="183"/>
      <c r="C275" s="184"/>
      <c r="D275" s="185" t="s">
        <v>77</v>
      </c>
      <c r="E275" s="196" t="s">
        <v>113</v>
      </c>
      <c r="F275" s="196" t="s">
        <v>423</v>
      </c>
      <c r="G275" s="184"/>
      <c r="H275" s="184"/>
      <c r="I275" s="184"/>
      <c r="J275" s="197">
        <f>BK275</f>
        <v>19436.439999999999</v>
      </c>
      <c r="K275" s="184"/>
      <c r="L275" s="188"/>
      <c r="M275" s="189"/>
      <c r="N275" s="190"/>
      <c r="O275" s="190"/>
      <c r="P275" s="191">
        <f>SUM(P276:P284)</f>
        <v>6.0137500000000008</v>
      </c>
      <c r="Q275" s="190"/>
      <c r="R275" s="191">
        <f>SUM(R276:R284)</f>
        <v>0</v>
      </c>
      <c r="S275" s="190"/>
      <c r="T275" s="192">
        <f>SUM(T276:T284)</f>
        <v>0</v>
      </c>
      <c r="AR275" s="193" t="s">
        <v>86</v>
      </c>
      <c r="AT275" s="194" t="s">
        <v>77</v>
      </c>
      <c r="AU275" s="194" t="s">
        <v>86</v>
      </c>
      <c r="AY275" s="193" t="s">
        <v>160</v>
      </c>
      <c r="BK275" s="195">
        <f>SUM(BK276:BK284)</f>
        <v>19436.439999999999</v>
      </c>
    </row>
    <row r="276" s="1" customFormat="1" ht="25.5" customHeight="1">
      <c r="B276" s="41"/>
      <c r="C276" s="198" t="s">
        <v>424</v>
      </c>
      <c r="D276" s="198" t="s">
        <v>162</v>
      </c>
      <c r="E276" s="199" t="s">
        <v>425</v>
      </c>
      <c r="F276" s="200" t="s">
        <v>426</v>
      </c>
      <c r="G276" s="201" t="s">
        <v>165</v>
      </c>
      <c r="H276" s="202">
        <v>240.55000000000001</v>
      </c>
      <c r="I276" s="203">
        <v>80.799999999999997</v>
      </c>
      <c r="J276" s="203">
        <f>ROUND(I276*H276,2)</f>
        <v>19436.439999999999</v>
      </c>
      <c r="K276" s="200" t="s">
        <v>166</v>
      </c>
      <c r="L276" s="67"/>
      <c r="M276" s="204" t="s">
        <v>35</v>
      </c>
      <c r="N276" s="205" t="s">
        <v>49</v>
      </c>
      <c r="O276" s="206">
        <v>0.025000000000000001</v>
      </c>
      <c r="P276" s="206">
        <f>O276*H276</f>
        <v>6.0137500000000008</v>
      </c>
      <c r="Q276" s="206">
        <v>0</v>
      </c>
      <c r="R276" s="206">
        <f>Q276*H276</f>
        <v>0</v>
      </c>
      <c r="S276" s="206">
        <v>0</v>
      </c>
      <c r="T276" s="207">
        <f>S276*H276</f>
        <v>0</v>
      </c>
      <c r="AR276" s="24" t="s">
        <v>167</v>
      </c>
      <c r="AT276" s="24" t="s">
        <v>162</v>
      </c>
      <c r="AU276" s="24" t="s">
        <v>88</v>
      </c>
      <c r="AY276" s="24" t="s">
        <v>160</v>
      </c>
      <c r="BE276" s="208">
        <f>IF(N276="základní",J276,0)</f>
        <v>19436.439999999999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24" t="s">
        <v>86</v>
      </c>
      <c r="BK276" s="208">
        <f>ROUND(I276*H276,2)</f>
        <v>19436.439999999999</v>
      </c>
      <c r="BL276" s="24" t="s">
        <v>167</v>
      </c>
      <c r="BM276" s="24" t="s">
        <v>427</v>
      </c>
    </row>
    <row r="277" s="13" customFormat="1">
      <c r="B277" s="230"/>
      <c r="C277" s="231"/>
      <c r="D277" s="211" t="s">
        <v>169</v>
      </c>
      <c r="E277" s="232" t="s">
        <v>35</v>
      </c>
      <c r="F277" s="233" t="s">
        <v>428</v>
      </c>
      <c r="G277" s="231"/>
      <c r="H277" s="232" t="s">
        <v>35</v>
      </c>
      <c r="I277" s="231"/>
      <c r="J277" s="231"/>
      <c r="K277" s="231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169</v>
      </c>
      <c r="AU277" s="238" t="s">
        <v>88</v>
      </c>
      <c r="AV277" s="13" t="s">
        <v>86</v>
      </c>
      <c r="AW277" s="13" t="s">
        <v>41</v>
      </c>
      <c r="AX277" s="13" t="s">
        <v>78</v>
      </c>
      <c r="AY277" s="238" t="s">
        <v>160</v>
      </c>
    </row>
    <row r="278" s="11" customFormat="1">
      <c r="B278" s="209"/>
      <c r="C278" s="210"/>
      <c r="D278" s="211" t="s">
        <v>169</v>
      </c>
      <c r="E278" s="212" t="s">
        <v>35</v>
      </c>
      <c r="F278" s="213" t="s">
        <v>170</v>
      </c>
      <c r="G278" s="210"/>
      <c r="H278" s="214">
        <v>230.44999999999999</v>
      </c>
      <c r="I278" s="210"/>
      <c r="J278" s="210"/>
      <c r="K278" s="210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169</v>
      </c>
      <c r="AU278" s="219" t="s">
        <v>88</v>
      </c>
      <c r="AV278" s="11" t="s">
        <v>88</v>
      </c>
      <c r="AW278" s="11" t="s">
        <v>41</v>
      </c>
      <c r="AX278" s="11" t="s">
        <v>78</v>
      </c>
      <c r="AY278" s="219" t="s">
        <v>160</v>
      </c>
    </row>
    <row r="279" s="11" customFormat="1">
      <c r="B279" s="209"/>
      <c r="C279" s="210"/>
      <c r="D279" s="211" t="s">
        <v>169</v>
      </c>
      <c r="E279" s="212" t="s">
        <v>35</v>
      </c>
      <c r="F279" s="213" t="s">
        <v>171</v>
      </c>
      <c r="G279" s="210"/>
      <c r="H279" s="214">
        <v>1.8</v>
      </c>
      <c r="I279" s="210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169</v>
      </c>
      <c r="AU279" s="219" t="s">
        <v>88</v>
      </c>
      <c r="AV279" s="11" t="s">
        <v>88</v>
      </c>
      <c r="AW279" s="11" t="s">
        <v>41</v>
      </c>
      <c r="AX279" s="11" t="s">
        <v>78</v>
      </c>
      <c r="AY279" s="219" t="s">
        <v>160</v>
      </c>
    </row>
    <row r="280" s="11" customFormat="1">
      <c r="B280" s="209"/>
      <c r="C280" s="210"/>
      <c r="D280" s="211" t="s">
        <v>169</v>
      </c>
      <c r="E280" s="212" t="s">
        <v>35</v>
      </c>
      <c r="F280" s="213" t="s">
        <v>172</v>
      </c>
      <c r="G280" s="210"/>
      <c r="H280" s="214">
        <v>1.8</v>
      </c>
      <c r="I280" s="210"/>
      <c r="J280" s="210"/>
      <c r="K280" s="210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169</v>
      </c>
      <c r="AU280" s="219" t="s">
        <v>88</v>
      </c>
      <c r="AV280" s="11" t="s">
        <v>88</v>
      </c>
      <c r="AW280" s="11" t="s">
        <v>41</v>
      </c>
      <c r="AX280" s="11" t="s">
        <v>78</v>
      </c>
      <c r="AY280" s="219" t="s">
        <v>160</v>
      </c>
    </row>
    <row r="281" s="11" customFormat="1">
      <c r="B281" s="209"/>
      <c r="C281" s="210"/>
      <c r="D281" s="211" t="s">
        <v>169</v>
      </c>
      <c r="E281" s="212" t="s">
        <v>35</v>
      </c>
      <c r="F281" s="213" t="s">
        <v>173</v>
      </c>
      <c r="G281" s="210"/>
      <c r="H281" s="214">
        <v>1.8</v>
      </c>
      <c r="I281" s="210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169</v>
      </c>
      <c r="AU281" s="219" t="s">
        <v>88</v>
      </c>
      <c r="AV281" s="11" t="s">
        <v>88</v>
      </c>
      <c r="AW281" s="11" t="s">
        <v>41</v>
      </c>
      <c r="AX281" s="11" t="s">
        <v>78</v>
      </c>
      <c r="AY281" s="219" t="s">
        <v>160</v>
      </c>
    </row>
    <row r="282" s="11" customFormat="1">
      <c r="B282" s="209"/>
      <c r="C282" s="210"/>
      <c r="D282" s="211" t="s">
        <v>169</v>
      </c>
      <c r="E282" s="212" t="s">
        <v>35</v>
      </c>
      <c r="F282" s="213" t="s">
        <v>174</v>
      </c>
      <c r="G282" s="210"/>
      <c r="H282" s="214">
        <v>1.8</v>
      </c>
      <c r="I282" s="210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169</v>
      </c>
      <c r="AU282" s="219" t="s">
        <v>88</v>
      </c>
      <c r="AV282" s="11" t="s">
        <v>88</v>
      </c>
      <c r="AW282" s="11" t="s">
        <v>41</v>
      </c>
      <c r="AX282" s="11" t="s">
        <v>78</v>
      </c>
      <c r="AY282" s="219" t="s">
        <v>160</v>
      </c>
    </row>
    <row r="283" s="11" customFormat="1">
      <c r="B283" s="209"/>
      <c r="C283" s="210"/>
      <c r="D283" s="211" t="s">
        <v>169</v>
      </c>
      <c r="E283" s="212" t="s">
        <v>35</v>
      </c>
      <c r="F283" s="213" t="s">
        <v>175</v>
      </c>
      <c r="G283" s="210"/>
      <c r="H283" s="214">
        <v>2.8999999999999999</v>
      </c>
      <c r="I283" s="210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169</v>
      </c>
      <c r="AU283" s="219" t="s">
        <v>88</v>
      </c>
      <c r="AV283" s="11" t="s">
        <v>88</v>
      </c>
      <c r="AW283" s="11" t="s">
        <v>41</v>
      </c>
      <c r="AX283" s="11" t="s">
        <v>78</v>
      </c>
      <c r="AY283" s="219" t="s">
        <v>160</v>
      </c>
    </row>
    <row r="284" s="12" customFormat="1">
      <c r="B284" s="220"/>
      <c r="C284" s="221"/>
      <c r="D284" s="211" t="s">
        <v>169</v>
      </c>
      <c r="E284" s="222" t="s">
        <v>35</v>
      </c>
      <c r="F284" s="223" t="s">
        <v>176</v>
      </c>
      <c r="G284" s="221"/>
      <c r="H284" s="224">
        <v>240.55000000000001</v>
      </c>
      <c r="I284" s="221"/>
      <c r="J284" s="221"/>
      <c r="K284" s="221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169</v>
      </c>
      <c r="AU284" s="229" t="s">
        <v>88</v>
      </c>
      <c r="AV284" s="12" t="s">
        <v>167</v>
      </c>
      <c r="AW284" s="12" t="s">
        <v>41</v>
      </c>
      <c r="AX284" s="12" t="s">
        <v>86</v>
      </c>
      <c r="AY284" s="229" t="s">
        <v>160</v>
      </c>
    </row>
    <row r="285" s="10" customFormat="1" ht="29.88" customHeight="1">
      <c r="B285" s="183"/>
      <c r="C285" s="184"/>
      <c r="D285" s="185" t="s">
        <v>77</v>
      </c>
      <c r="E285" s="196" t="s">
        <v>202</v>
      </c>
      <c r="F285" s="196" t="s">
        <v>429</v>
      </c>
      <c r="G285" s="184"/>
      <c r="H285" s="184"/>
      <c r="I285" s="184"/>
      <c r="J285" s="197">
        <f>BK285</f>
        <v>4715.04</v>
      </c>
      <c r="K285" s="184"/>
      <c r="L285" s="188"/>
      <c r="M285" s="189"/>
      <c r="N285" s="190"/>
      <c r="O285" s="190"/>
      <c r="P285" s="191">
        <f>SUM(P286:P290)</f>
        <v>6.4751999999999992</v>
      </c>
      <c r="Q285" s="190"/>
      <c r="R285" s="191">
        <f>SUM(R286:R290)</f>
        <v>0.097584000000000004</v>
      </c>
      <c r="S285" s="190"/>
      <c r="T285" s="192">
        <f>SUM(T286:T290)</f>
        <v>0</v>
      </c>
      <c r="AR285" s="193" t="s">
        <v>86</v>
      </c>
      <c r="AT285" s="194" t="s">
        <v>77</v>
      </c>
      <c r="AU285" s="194" t="s">
        <v>86</v>
      </c>
      <c r="AY285" s="193" t="s">
        <v>160</v>
      </c>
      <c r="BK285" s="195">
        <f>SUM(BK286:BK290)</f>
        <v>4715.04</v>
      </c>
    </row>
    <row r="286" s="1" customFormat="1" ht="25.5" customHeight="1">
      <c r="B286" s="41"/>
      <c r="C286" s="198" t="s">
        <v>430</v>
      </c>
      <c r="D286" s="198" t="s">
        <v>162</v>
      </c>
      <c r="E286" s="199" t="s">
        <v>431</v>
      </c>
      <c r="F286" s="200" t="s">
        <v>432</v>
      </c>
      <c r="G286" s="201" t="s">
        <v>165</v>
      </c>
      <c r="H286" s="202">
        <v>9.1199999999999992</v>
      </c>
      <c r="I286" s="203">
        <v>352</v>
      </c>
      <c r="J286" s="203">
        <f>ROUND(I286*H286,2)</f>
        <v>3210.2399999999998</v>
      </c>
      <c r="K286" s="200" t="s">
        <v>166</v>
      </c>
      <c r="L286" s="67"/>
      <c r="M286" s="204" t="s">
        <v>35</v>
      </c>
      <c r="N286" s="205" t="s">
        <v>49</v>
      </c>
      <c r="O286" s="206">
        <v>0.41999999999999998</v>
      </c>
      <c r="P286" s="206">
        <f>O286*H286</f>
        <v>3.8303999999999996</v>
      </c>
      <c r="Q286" s="206">
        <v>0.0080000000000000002</v>
      </c>
      <c r="R286" s="206">
        <f>Q286*H286</f>
        <v>0.072959999999999997</v>
      </c>
      <c r="S286" s="206">
        <v>0</v>
      </c>
      <c r="T286" s="207">
        <f>S286*H286</f>
        <v>0</v>
      </c>
      <c r="AR286" s="24" t="s">
        <v>167</v>
      </c>
      <c r="AT286" s="24" t="s">
        <v>162</v>
      </c>
      <c r="AU286" s="24" t="s">
        <v>88</v>
      </c>
      <c r="AY286" s="24" t="s">
        <v>160</v>
      </c>
      <c r="BE286" s="208">
        <f>IF(N286="základní",J286,0)</f>
        <v>3210.2399999999998</v>
      </c>
      <c r="BF286" s="208">
        <f>IF(N286="snížená",J286,0)</f>
        <v>0</v>
      </c>
      <c r="BG286" s="208">
        <f>IF(N286="zákl. přenesená",J286,0)</f>
        <v>0</v>
      </c>
      <c r="BH286" s="208">
        <f>IF(N286="sníž. přenesená",J286,0)</f>
        <v>0</v>
      </c>
      <c r="BI286" s="208">
        <f>IF(N286="nulová",J286,0)</f>
        <v>0</v>
      </c>
      <c r="BJ286" s="24" t="s">
        <v>86</v>
      </c>
      <c r="BK286" s="208">
        <f>ROUND(I286*H286,2)</f>
        <v>3210.2399999999998</v>
      </c>
      <c r="BL286" s="24" t="s">
        <v>167</v>
      </c>
      <c r="BM286" s="24" t="s">
        <v>433</v>
      </c>
    </row>
    <row r="287" s="11" customFormat="1">
      <c r="B287" s="209"/>
      <c r="C287" s="210"/>
      <c r="D287" s="211" t="s">
        <v>169</v>
      </c>
      <c r="E287" s="212" t="s">
        <v>35</v>
      </c>
      <c r="F287" s="213" t="s">
        <v>434</v>
      </c>
      <c r="G287" s="210"/>
      <c r="H287" s="214">
        <v>9.1199999999999992</v>
      </c>
      <c r="I287" s="210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169</v>
      </c>
      <c r="AU287" s="219" t="s">
        <v>88</v>
      </c>
      <c r="AV287" s="11" t="s">
        <v>88</v>
      </c>
      <c r="AW287" s="11" t="s">
        <v>41</v>
      </c>
      <c r="AX287" s="11" t="s">
        <v>86</v>
      </c>
      <c r="AY287" s="219" t="s">
        <v>160</v>
      </c>
    </row>
    <row r="288" s="1" customFormat="1" ht="38.25" customHeight="1">
      <c r="B288" s="41"/>
      <c r="C288" s="198" t="s">
        <v>435</v>
      </c>
      <c r="D288" s="198" t="s">
        <v>162</v>
      </c>
      <c r="E288" s="199" t="s">
        <v>436</v>
      </c>
      <c r="F288" s="200" t="s">
        <v>437</v>
      </c>
      <c r="G288" s="201" t="s">
        <v>165</v>
      </c>
      <c r="H288" s="202">
        <v>9.1199999999999992</v>
      </c>
      <c r="I288" s="203">
        <v>165</v>
      </c>
      <c r="J288" s="203">
        <f>ROUND(I288*H288,2)</f>
        <v>1504.8</v>
      </c>
      <c r="K288" s="200" t="s">
        <v>166</v>
      </c>
      <c r="L288" s="67"/>
      <c r="M288" s="204" t="s">
        <v>35</v>
      </c>
      <c r="N288" s="205" t="s">
        <v>49</v>
      </c>
      <c r="O288" s="206">
        <v>0.28999999999999998</v>
      </c>
      <c r="P288" s="206">
        <f>O288*H288</f>
        <v>2.6447999999999996</v>
      </c>
      <c r="Q288" s="206">
        <v>0.0027000000000000001</v>
      </c>
      <c r="R288" s="206">
        <f>Q288*H288</f>
        <v>0.024624</v>
      </c>
      <c r="S288" s="206">
        <v>0</v>
      </c>
      <c r="T288" s="207">
        <f>S288*H288</f>
        <v>0</v>
      </c>
      <c r="AR288" s="24" t="s">
        <v>167</v>
      </c>
      <c r="AT288" s="24" t="s">
        <v>162</v>
      </c>
      <c r="AU288" s="24" t="s">
        <v>88</v>
      </c>
      <c r="AY288" s="24" t="s">
        <v>160</v>
      </c>
      <c r="BE288" s="208">
        <f>IF(N288="základní",J288,0)</f>
        <v>1504.8</v>
      </c>
      <c r="BF288" s="208">
        <f>IF(N288="snížená",J288,0)</f>
        <v>0</v>
      </c>
      <c r="BG288" s="208">
        <f>IF(N288="zákl. přenesená",J288,0)</f>
        <v>0</v>
      </c>
      <c r="BH288" s="208">
        <f>IF(N288="sníž. přenesená",J288,0)</f>
        <v>0</v>
      </c>
      <c r="BI288" s="208">
        <f>IF(N288="nulová",J288,0)</f>
        <v>0</v>
      </c>
      <c r="BJ288" s="24" t="s">
        <v>86</v>
      </c>
      <c r="BK288" s="208">
        <f>ROUND(I288*H288,2)</f>
        <v>1504.8</v>
      </c>
      <c r="BL288" s="24" t="s">
        <v>167</v>
      </c>
      <c r="BM288" s="24" t="s">
        <v>438</v>
      </c>
    </row>
    <row r="289" s="11" customFormat="1">
      <c r="B289" s="209"/>
      <c r="C289" s="210"/>
      <c r="D289" s="211" t="s">
        <v>169</v>
      </c>
      <c r="E289" s="212" t="s">
        <v>35</v>
      </c>
      <c r="F289" s="213" t="s">
        <v>434</v>
      </c>
      <c r="G289" s="210"/>
      <c r="H289" s="214">
        <v>9.1199999999999992</v>
      </c>
      <c r="I289" s="210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169</v>
      </c>
      <c r="AU289" s="219" t="s">
        <v>88</v>
      </c>
      <c r="AV289" s="11" t="s">
        <v>88</v>
      </c>
      <c r="AW289" s="11" t="s">
        <v>41</v>
      </c>
      <c r="AX289" s="11" t="s">
        <v>78</v>
      </c>
      <c r="AY289" s="219" t="s">
        <v>160</v>
      </c>
    </row>
    <row r="290" s="12" customFormat="1">
      <c r="B290" s="220"/>
      <c r="C290" s="221"/>
      <c r="D290" s="211" t="s">
        <v>169</v>
      </c>
      <c r="E290" s="222" t="s">
        <v>35</v>
      </c>
      <c r="F290" s="223" t="s">
        <v>176</v>
      </c>
      <c r="G290" s="221"/>
      <c r="H290" s="224">
        <v>9.1199999999999992</v>
      </c>
      <c r="I290" s="221"/>
      <c r="J290" s="221"/>
      <c r="K290" s="221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169</v>
      </c>
      <c r="AU290" s="229" t="s">
        <v>88</v>
      </c>
      <c r="AV290" s="12" t="s">
        <v>167</v>
      </c>
      <c r="AW290" s="12" t="s">
        <v>41</v>
      </c>
      <c r="AX290" s="12" t="s">
        <v>86</v>
      </c>
      <c r="AY290" s="229" t="s">
        <v>160</v>
      </c>
    </row>
    <row r="291" s="10" customFormat="1" ht="29.88" customHeight="1">
      <c r="B291" s="183"/>
      <c r="C291" s="184"/>
      <c r="D291" s="185" t="s">
        <v>77</v>
      </c>
      <c r="E291" s="196" t="s">
        <v>214</v>
      </c>
      <c r="F291" s="196" t="s">
        <v>439</v>
      </c>
      <c r="G291" s="184"/>
      <c r="H291" s="184"/>
      <c r="I291" s="184"/>
      <c r="J291" s="197">
        <f>BK291</f>
        <v>1271990.8399999999</v>
      </c>
      <c r="K291" s="184"/>
      <c r="L291" s="188"/>
      <c r="M291" s="189"/>
      <c r="N291" s="190"/>
      <c r="O291" s="190"/>
      <c r="P291" s="191">
        <f>SUM(P292:P353)</f>
        <v>314.86525</v>
      </c>
      <c r="Q291" s="190"/>
      <c r="R291" s="191">
        <f>SUM(R292:R353)</f>
        <v>26.139536000000003</v>
      </c>
      <c r="S291" s="190"/>
      <c r="T291" s="192">
        <f>SUM(T292:T353)</f>
        <v>1.6320000000000001</v>
      </c>
      <c r="AR291" s="193" t="s">
        <v>86</v>
      </c>
      <c r="AT291" s="194" t="s">
        <v>77</v>
      </c>
      <c r="AU291" s="194" t="s">
        <v>86</v>
      </c>
      <c r="AY291" s="193" t="s">
        <v>160</v>
      </c>
      <c r="BK291" s="195">
        <f>SUM(BK292:BK353)</f>
        <v>1271990.8399999999</v>
      </c>
    </row>
    <row r="292" s="1" customFormat="1" ht="25.5" customHeight="1">
      <c r="B292" s="41"/>
      <c r="C292" s="198" t="s">
        <v>440</v>
      </c>
      <c r="D292" s="198" t="s">
        <v>162</v>
      </c>
      <c r="E292" s="199" t="s">
        <v>441</v>
      </c>
      <c r="F292" s="200" t="s">
        <v>442</v>
      </c>
      <c r="G292" s="201" t="s">
        <v>195</v>
      </c>
      <c r="H292" s="202">
        <v>172.19999999999999</v>
      </c>
      <c r="I292" s="203">
        <v>223</v>
      </c>
      <c r="J292" s="203">
        <f>ROUND(I292*H292,2)</f>
        <v>38400.599999999999</v>
      </c>
      <c r="K292" s="200" t="s">
        <v>166</v>
      </c>
      <c r="L292" s="67"/>
      <c r="M292" s="204" t="s">
        <v>35</v>
      </c>
      <c r="N292" s="205" t="s">
        <v>49</v>
      </c>
      <c r="O292" s="206">
        <v>0.60999999999999999</v>
      </c>
      <c r="P292" s="206">
        <f>O292*H292</f>
        <v>105.04199999999999</v>
      </c>
      <c r="Q292" s="206">
        <v>3.0000000000000001E-05</v>
      </c>
      <c r="R292" s="206">
        <f>Q292*H292</f>
        <v>0.0051659999999999996</v>
      </c>
      <c r="S292" s="206">
        <v>0</v>
      </c>
      <c r="T292" s="207">
        <f>S292*H292</f>
        <v>0</v>
      </c>
      <c r="AR292" s="24" t="s">
        <v>167</v>
      </c>
      <c r="AT292" s="24" t="s">
        <v>162</v>
      </c>
      <c r="AU292" s="24" t="s">
        <v>88</v>
      </c>
      <c r="AY292" s="24" t="s">
        <v>160</v>
      </c>
      <c r="BE292" s="208">
        <f>IF(N292="základní",J292,0)</f>
        <v>38400.599999999999</v>
      </c>
      <c r="BF292" s="208">
        <f>IF(N292="snížená",J292,0)</f>
        <v>0</v>
      </c>
      <c r="BG292" s="208">
        <f>IF(N292="zákl. přenesená",J292,0)</f>
        <v>0</v>
      </c>
      <c r="BH292" s="208">
        <f>IF(N292="sníž. přenesená",J292,0)</f>
        <v>0</v>
      </c>
      <c r="BI292" s="208">
        <f>IF(N292="nulová",J292,0)</f>
        <v>0</v>
      </c>
      <c r="BJ292" s="24" t="s">
        <v>86</v>
      </c>
      <c r="BK292" s="208">
        <f>ROUND(I292*H292,2)</f>
        <v>38400.599999999999</v>
      </c>
      <c r="BL292" s="24" t="s">
        <v>167</v>
      </c>
      <c r="BM292" s="24" t="s">
        <v>443</v>
      </c>
    </row>
    <row r="293" s="11" customFormat="1">
      <c r="B293" s="209"/>
      <c r="C293" s="210"/>
      <c r="D293" s="211" t="s">
        <v>169</v>
      </c>
      <c r="E293" s="212" t="s">
        <v>35</v>
      </c>
      <c r="F293" s="213" t="s">
        <v>388</v>
      </c>
      <c r="G293" s="210"/>
      <c r="H293" s="214">
        <v>209.5</v>
      </c>
      <c r="I293" s="210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169</v>
      </c>
      <c r="AU293" s="219" t="s">
        <v>88</v>
      </c>
      <c r="AV293" s="11" t="s">
        <v>88</v>
      </c>
      <c r="AW293" s="11" t="s">
        <v>41</v>
      </c>
      <c r="AX293" s="11" t="s">
        <v>78</v>
      </c>
      <c r="AY293" s="219" t="s">
        <v>160</v>
      </c>
    </row>
    <row r="294" s="13" customFormat="1">
      <c r="B294" s="230"/>
      <c r="C294" s="231"/>
      <c r="D294" s="211" t="s">
        <v>169</v>
      </c>
      <c r="E294" s="232" t="s">
        <v>35</v>
      </c>
      <c r="F294" s="233" t="s">
        <v>356</v>
      </c>
      <c r="G294" s="231"/>
      <c r="H294" s="232" t="s">
        <v>35</v>
      </c>
      <c r="I294" s="231"/>
      <c r="J294" s="231"/>
      <c r="K294" s="231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169</v>
      </c>
      <c r="AU294" s="238" t="s">
        <v>88</v>
      </c>
      <c r="AV294" s="13" t="s">
        <v>86</v>
      </c>
      <c r="AW294" s="13" t="s">
        <v>41</v>
      </c>
      <c r="AX294" s="13" t="s">
        <v>78</v>
      </c>
      <c r="AY294" s="238" t="s">
        <v>160</v>
      </c>
    </row>
    <row r="295" s="11" customFormat="1">
      <c r="B295" s="209"/>
      <c r="C295" s="210"/>
      <c r="D295" s="211" t="s">
        <v>169</v>
      </c>
      <c r="E295" s="212" t="s">
        <v>35</v>
      </c>
      <c r="F295" s="213" t="s">
        <v>444</v>
      </c>
      <c r="G295" s="210"/>
      <c r="H295" s="214">
        <v>-5.2000000000000002</v>
      </c>
      <c r="I295" s="210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169</v>
      </c>
      <c r="AU295" s="219" t="s">
        <v>88</v>
      </c>
      <c r="AV295" s="11" t="s">
        <v>88</v>
      </c>
      <c r="AW295" s="11" t="s">
        <v>41</v>
      </c>
      <c r="AX295" s="11" t="s">
        <v>78</v>
      </c>
      <c r="AY295" s="219" t="s">
        <v>160</v>
      </c>
    </row>
    <row r="296" s="11" customFormat="1">
      <c r="B296" s="209"/>
      <c r="C296" s="210"/>
      <c r="D296" s="211" t="s">
        <v>169</v>
      </c>
      <c r="E296" s="212" t="s">
        <v>35</v>
      </c>
      <c r="F296" s="213" t="s">
        <v>445</v>
      </c>
      <c r="G296" s="210"/>
      <c r="H296" s="214">
        <v>-0.65000000000000002</v>
      </c>
      <c r="I296" s="210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169</v>
      </c>
      <c r="AU296" s="219" t="s">
        <v>88</v>
      </c>
      <c r="AV296" s="11" t="s">
        <v>88</v>
      </c>
      <c r="AW296" s="11" t="s">
        <v>41</v>
      </c>
      <c r="AX296" s="11" t="s">
        <v>78</v>
      </c>
      <c r="AY296" s="219" t="s">
        <v>160</v>
      </c>
    </row>
    <row r="297" s="13" customFormat="1">
      <c r="B297" s="230"/>
      <c r="C297" s="231"/>
      <c r="D297" s="211" t="s">
        <v>169</v>
      </c>
      <c r="E297" s="232" t="s">
        <v>35</v>
      </c>
      <c r="F297" s="233" t="s">
        <v>446</v>
      </c>
      <c r="G297" s="231"/>
      <c r="H297" s="232" t="s">
        <v>35</v>
      </c>
      <c r="I297" s="231"/>
      <c r="J297" s="231"/>
      <c r="K297" s="231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169</v>
      </c>
      <c r="AU297" s="238" t="s">
        <v>88</v>
      </c>
      <c r="AV297" s="13" t="s">
        <v>86</v>
      </c>
      <c r="AW297" s="13" t="s">
        <v>41</v>
      </c>
      <c r="AX297" s="13" t="s">
        <v>78</v>
      </c>
      <c r="AY297" s="238" t="s">
        <v>160</v>
      </c>
    </row>
    <row r="298" s="11" customFormat="1">
      <c r="B298" s="209"/>
      <c r="C298" s="210"/>
      <c r="D298" s="211" t="s">
        <v>169</v>
      </c>
      <c r="E298" s="212" t="s">
        <v>35</v>
      </c>
      <c r="F298" s="213" t="s">
        <v>447</v>
      </c>
      <c r="G298" s="210"/>
      <c r="H298" s="214">
        <v>-31.449999999999999</v>
      </c>
      <c r="I298" s="210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169</v>
      </c>
      <c r="AU298" s="219" t="s">
        <v>88</v>
      </c>
      <c r="AV298" s="11" t="s">
        <v>88</v>
      </c>
      <c r="AW298" s="11" t="s">
        <v>41</v>
      </c>
      <c r="AX298" s="11" t="s">
        <v>78</v>
      </c>
      <c r="AY298" s="219" t="s">
        <v>160</v>
      </c>
    </row>
    <row r="299" s="12" customFormat="1">
      <c r="B299" s="220"/>
      <c r="C299" s="221"/>
      <c r="D299" s="211" t="s">
        <v>169</v>
      </c>
      <c r="E299" s="222" t="s">
        <v>35</v>
      </c>
      <c r="F299" s="223" t="s">
        <v>176</v>
      </c>
      <c r="G299" s="221"/>
      <c r="H299" s="224">
        <v>172.19999999999999</v>
      </c>
      <c r="I299" s="221"/>
      <c r="J299" s="221"/>
      <c r="K299" s="221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169</v>
      </c>
      <c r="AU299" s="229" t="s">
        <v>88</v>
      </c>
      <c r="AV299" s="12" t="s">
        <v>167</v>
      </c>
      <c r="AW299" s="12" t="s">
        <v>41</v>
      </c>
      <c r="AX299" s="12" t="s">
        <v>86</v>
      </c>
      <c r="AY299" s="229" t="s">
        <v>160</v>
      </c>
    </row>
    <row r="300" s="1" customFormat="1" ht="16.5" customHeight="1">
      <c r="B300" s="41"/>
      <c r="C300" s="249" t="s">
        <v>448</v>
      </c>
      <c r="D300" s="249" t="s">
        <v>339</v>
      </c>
      <c r="E300" s="250" t="s">
        <v>449</v>
      </c>
      <c r="F300" s="251" t="s">
        <v>450</v>
      </c>
      <c r="G300" s="252" t="s">
        <v>412</v>
      </c>
      <c r="H300" s="253">
        <v>34.957000000000001</v>
      </c>
      <c r="I300" s="254">
        <v>18500</v>
      </c>
      <c r="J300" s="254">
        <f>ROUND(I300*H300,2)</f>
        <v>646704.5</v>
      </c>
      <c r="K300" s="251" t="s">
        <v>166</v>
      </c>
      <c r="L300" s="255"/>
      <c r="M300" s="256" t="s">
        <v>35</v>
      </c>
      <c r="N300" s="257" t="s">
        <v>49</v>
      </c>
      <c r="O300" s="206">
        <v>0</v>
      </c>
      <c r="P300" s="206">
        <f>O300*H300</f>
        <v>0</v>
      </c>
      <c r="Q300" s="206">
        <v>0.072999999999999995</v>
      </c>
      <c r="R300" s="206">
        <f>Q300*H300</f>
        <v>2.5518609999999997</v>
      </c>
      <c r="S300" s="206">
        <v>0</v>
      </c>
      <c r="T300" s="207">
        <f>S300*H300</f>
        <v>0</v>
      </c>
      <c r="AR300" s="24" t="s">
        <v>214</v>
      </c>
      <c r="AT300" s="24" t="s">
        <v>339</v>
      </c>
      <c r="AU300" s="24" t="s">
        <v>88</v>
      </c>
      <c r="AY300" s="24" t="s">
        <v>160</v>
      </c>
      <c r="BE300" s="208">
        <f>IF(N300="základní",J300,0)</f>
        <v>646704.5</v>
      </c>
      <c r="BF300" s="208">
        <f>IF(N300="snížená",J300,0)</f>
        <v>0</v>
      </c>
      <c r="BG300" s="208">
        <f>IF(N300="zákl. přenesená",J300,0)</f>
        <v>0</v>
      </c>
      <c r="BH300" s="208">
        <f>IF(N300="sníž. přenesená",J300,0)</f>
        <v>0</v>
      </c>
      <c r="BI300" s="208">
        <f>IF(N300="nulová",J300,0)</f>
        <v>0</v>
      </c>
      <c r="BJ300" s="24" t="s">
        <v>86</v>
      </c>
      <c r="BK300" s="208">
        <f>ROUND(I300*H300,2)</f>
        <v>646704.5</v>
      </c>
      <c r="BL300" s="24" t="s">
        <v>167</v>
      </c>
      <c r="BM300" s="24" t="s">
        <v>451</v>
      </c>
    </row>
    <row r="301" s="11" customFormat="1">
      <c r="B301" s="209"/>
      <c r="C301" s="210"/>
      <c r="D301" s="211" t="s">
        <v>169</v>
      </c>
      <c r="E301" s="212" t="s">
        <v>35</v>
      </c>
      <c r="F301" s="213" t="s">
        <v>388</v>
      </c>
      <c r="G301" s="210"/>
      <c r="H301" s="214">
        <v>209.5</v>
      </c>
      <c r="I301" s="210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169</v>
      </c>
      <c r="AU301" s="219" t="s">
        <v>88</v>
      </c>
      <c r="AV301" s="11" t="s">
        <v>88</v>
      </c>
      <c r="AW301" s="11" t="s">
        <v>41</v>
      </c>
      <c r="AX301" s="11" t="s">
        <v>78</v>
      </c>
      <c r="AY301" s="219" t="s">
        <v>160</v>
      </c>
    </row>
    <row r="302" s="13" customFormat="1">
      <c r="B302" s="230"/>
      <c r="C302" s="231"/>
      <c r="D302" s="211" t="s">
        <v>169</v>
      </c>
      <c r="E302" s="232" t="s">
        <v>35</v>
      </c>
      <c r="F302" s="233" t="s">
        <v>356</v>
      </c>
      <c r="G302" s="231"/>
      <c r="H302" s="232" t="s">
        <v>35</v>
      </c>
      <c r="I302" s="231"/>
      <c r="J302" s="231"/>
      <c r="K302" s="231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169</v>
      </c>
      <c r="AU302" s="238" t="s">
        <v>88</v>
      </c>
      <c r="AV302" s="13" t="s">
        <v>86</v>
      </c>
      <c r="AW302" s="13" t="s">
        <v>41</v>
      </c>
      <c r="AX302" s="13" t="s">
        <v>78</v>
      </c>
      <c r="AY302" s="238" t="s">
        <v>160</v>
      </c>
    </row>
    <row r="303" s="11" customFormat="1">
      <c r="B303" s="209"/>
      <c r="C303" s="210"/>
      <c r="D303" s="211" t="s">
        <v>169</v>
      </c>
      <c r="E303" s="212" t="s">
        <v>35</v>
      </c>
      <c r="F303" s="213" t="s">
        <v>444</v>
      </c>
      <c r="G303" s="210"/>
      <c r="H303" s="214">
        <v>-5.2000000000000002</v>
      </c>
      <c r="I303" s="210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169</v>
      </c>
      <c r="AU303" s="219" t="s">
        <v>88</v>
      </c>
      <c r="AV303" s="11" t="s">
        <v>88</v>
      </c>
      <c r="AW303" s="11" t="s">
        <v>41</v>
      </c>
      <c r="AX303" s="11" t="s">
        <v>78</v>
      </c>
      <c r="AY303" s="219" t="s">
        <v>160</v>
      </c>
    </row>
    <row r="304" s="11" customFormat="1">
      <c r="B304" s="209"/>
      <c r="C304" s="210"/>
      <c r="D304" s="211" t="s">
        <v>169</v>
      </c>
      <c r="E304" s="212" t="s">
        <v>35</v>
      </c>
      <c r="F304" s="213" t="s">
        <v>445</v>
      </c>
      <c r="G304" s="210"/>
      <c r="H304" s="214">
        <v>-0.65000000000000002</v>
      </c>
      <c r="I304" s="210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169</v>
      </c>
      <c r="AU304" s="219" t="s">
        <v>88</v>
      </c>
      <c r="AV304" s="11" t="s">
        <v>88</v>
      </c>
      <c r="AW304" s="11" t="s">
        <v>41</v>
      </c>
      <c r="AX304" s="11" t="s">
        <v>78</v>
      </c>
      <c r="AY304" s="219" t="s">
        <v>160</v>
      </c>
    </row>
    <row r="305" s="13" customFormat="1">
      <c r="B305" s="230"/>
      <c r="C305" s="231"/>
      <c r="D305" s="211" t="s">
        <v>169</v>
      </c>
      <c r="E305" s="232" t="s">
        <v>35</v>
      </c>
      <c r="F305" s="233" t="s">
        <v>446</v>
      </c>
      <c r="G305" s="231"/>
      <c r="H305" s="232" t="s">
        <v>35</v>
      </c>
      <c r="I305" s="231"/>
      <c r="J305" s="231"/>
      <c r="K305" s="231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169</v>
      </c>
      <c r="AU305" s="238" t="s">
        <v>88</v>
      </c>
      <c r="AV305" s="13" t="s">
        <v>86</v>
      </c>
      <c r="AW305" s="13" t="s">
        <v>41</v>
      </c>
      <c r="AX305" s="13" t="s">
        <v>78</v>
      </c>
      <c r="AY305" s="238" t="s">
        <v>160</v>
      </c>
    </row>
    <row r="306" s="11" customFormat="1">
      <c r="B306" s="209"/>
      <c r="C306" s="210"/>
      <c r="D306" s="211" t="s">
        <v>169</v>
      </c>
      <c r="E306" s="212" t="s">
        <v>35</v>
      </c>
      <c r="F306" s="213" t="s">
        <v>447</v>
      </c>
      <c r="G306" s="210"/>
      <c r="H306" s="214">
        <v>-31.449999999999999</v>
      </c>
      <c r="I306" s="210"/>
      <c r="J306" s="210"/>
      <c r="K306" s="210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169</v>
      </c>
      <c r="AU306" s="219" t="s">
        <v>88</v>
      </c>
      <c r="AV306" s="11" t="s">
        <v>88</v>
      </c>
      <c r="AW306" s="11" t="s">
        <v>41</v>
      </c>
      <c r="AX306" s="11" t="s">
        <v>78</v>
      </c>
      <c r="AY306" s="219" t="s">
        <v>160</v>
      </c>
    </row>
    <row r="307" s="12" customFormat="1">
      <c r="B307" s="220"/>
      <c r="C307" s="221"/>
      <c r="D307" s="211" t="s">
        <v>169</v>
      </c>
      <c r="E307" s="222" t="s">
        <v>35</v>
      </c>
      <c r="F307" s="223" t="s">
        <v>176</v>
      </c>
      <c r="G307" s="221"/>
      <c r="H307" s="224">
        <v>172.19999999999999</v>
      </c>
      <c r="I307" s="221"/>
      <c r="J307" s="221"/>
      <c r="K307" s="221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169</v>
      </c>
      <c r="AU307" s="229" t="s">
        <v>88</v>
      </c>
      <c r="AV307" s="12" t="s">
        <v>167</v>
      </c>
      <c r="AW307" s="12" t="s">
        <v>41</v>
      </c>
      <c r="AX307" s="12" t="s">
        <v>78</v>
      </c>
      <c r="AY307" s="229" t="s">
        <v>160</v>
      </c>
    </row>
    <row r="308" s="11" customFormat="1">
      <c r="B308" s="209"/>
      <c r="C308" s="210"/>
      <c r="D308" s="211" t="s">
        <v>169</v>
      </c>
      <c r="E308" s="212" t="s">
        <v>35</v>
      </c>
      <c r="F308" s="213" t="s">
        <v>452</v>
      </c>
      <c r="G308" s="210"/>
      <c r="H308" s="214">
        <v>34.439999999999998</v>
      </c>
      <c r="I308" s="210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169</v>
      </c>
      <c r="AU308" s="219" t="s">
        <v>88</v>
      </c>
      <c r="AV308" s="11" t="s">
        <v>88</v>
      </c>
      <c r="AW308" s="11" t="s">
        <v>41</v>
      </c>
      <c r="AX308" s="11" t="s">
        <v>78</v>
      </c>
      <c r="AY308" s="219" t="s">
        <v>160</v>
      </c>
    </row>
    <row r="309" s="12" customFormat="1">
      <c r="B309" s="220"/>
      <c r="C309" s="221"/>
      <c r="D309" s="211" t="s">
        <v>169</v>
      </c>
      <c r="E309" s="222" t="s">
        <v>35</v>
      </c>
      <c r="F309" s="223" t="s">
        <v>176</v>
      </c>
      <c r="G309" s="221"/>
      <c r="H309" s="224">
        <v>34.439999999999998</v>
      </c>
      <c r="I309" s="221"/>
      <c r="J309" s="221"/>
      <c r="K309" s="221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169</v>
      </c>
      <c r="AU309" s="229" t="s">
        <v>88</v>
      </c>
      <c r="AV309" s="12" t="s">
        <v>167</v>
      </c>
      <c r="AW309" s="12" t="s">
        <v>41</v>
      </c>
      <c r="AX309" s="12" t="s">
        <v>86</v>
      </c>
      <c r="AY309" s="229" t="s">
        <v>160</v>
      </c>
    </row>
    <row r="310" s="11" customFormat="1">
      <c r="B310" s="209"/>
      <c r="C310" s="210"/>
      <c r="D310" s="211" t="s">
        <v>169</v>
      </c>
      <c r="E310" s="210"/>
      <c r="F310" s="213" t="s">
        <v>453</v>
      </c>
      <c r="G310" s="210"/>
      <c r="H310" s="214">
        <v>34.957000000000001</v>
      </c>
      <c r="I310" s="210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169</v>
      </c>
      <c r="AU310" s="219" t="s">
        <v>88</v>
      </c>
      <c r="AV310" s="11" t="s">
        <v>88</v>
      </c>
      <c r="AW310" s="11" t="s">
        <v>6</v>
      </c>
      <c r="AX310" s="11" t="s">
        <v>86</v>
      </c>
      <c r="AY310" s="219" t="s">
        <v>160</v>
      </c>
    </row>
    <row r="311" s="1" customFormat="1" ht="25.5" customHeight="1">
      <c r="B311" s="41"/>
      <c r="C311" s="198" t="s">
        <v>454</v>
      </c>
      <c r="D311" s="198" t="s">
        <v>162</v>
      </c>
      <c r="E311" s="199" t="s">
        <v>455</v>
      </c>
      <c r="F311" s="200" t="s">
        <v>456</v>
      </c>
      <c r="G311" s="201" t="s">
        <v>412</v>
      </c>
      <c r="H311" s="202">
        <v>37</v>
      </c>
      <c r="I311" s="203">
        <v>336</v>
      </c>
      <c r="J311" s="203">
        <f>ROUND(I311*H311,2)</f>
        <v>12432</v>
      </c>
      <c r="K311" s="200" t="s">
        <v>166</v>
      </c>
      <c r="L311" s="67"/>
      <c r="M311" s="204" t="s">
        <v>35</v>
      </c>
      <c r="N311" s="205" t="s">
        <v>49</v>
      </c>
      <c r="O311" s="206">
        <v>1.149</v>
      </c>
      <c r="P311" s="206">
        <f>O311*H311</f>
        <v>42.512999999999998</v>
      </c>
      <c r="Q311" s="206">
        <v>8.0000000000000007E-05</v>
      </c>
      <c r="R311" s="206">
        <f>Q311*H311</f>
        <v>0.0029600000000000004</v>
      </c>
      <c r="S311" s="206">
        <v>0</v>
      </c>
      <c r="T311" s="207">
        <f>S311*H311</f>
        <v>0</v>
      </c>
      <c r="AR311" s="24" t="s">
        <v>167</v>
      </c>
      <c r="AT311" s="24" t="s">
        <v>162</v>
      </c>
      <c r="AU311" s="24" t="s">
        <v>88</v>
      </c>
      <c r="AY311" s="24" t="s">
        <v>160</v>
      </c>
      <c r="BE311" s="208">
        <f>IF(N311="základní",J311,0)</f>
        <v>12432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24" t="s">
        <v>86</v>
      </c>
      <c r="BK311" s="208">
        <f>ROUND(I311*H311,2)</f>
        <v>12432</v>
      </c>
      <c r="BL311" s="24" t="s">
        <v>167</v>
      </c>
      <c r="BM311" s="24" t="s">
        <v>457</v>
      </c>
    </row>
    <row r="312" s="11" customFormat="1">
      <c r="B312" s="209"/>
      <c r="C312" s="210"/>
      <c r="D312" s="211" t="s">
        <v>169</v>
      </c>
      <c r="E312" s="212" t="s">
        <v>35</v>
      </c>
      <c r="F312" s="213" t="s">
        <v>409</v>
      </c>
      <c r="G312" s="210"/>
      <c r="H312" s="214">
        <v>37</v>
      </c>
      <c r="I312" s="210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169</v>
      </c>
      <c r="AU312" s="219" t="s">
        <v>88</v>
      </c>
      <c r="AV312" s="11" t="s">
        <v>88</v>
      </c>
      <c r="AW312" s="11" t="s">
        <v>41</v>
      </c>
      <c r="AX312" s="11" t="s">
        <v>86</v>
      </c>
      <c r="AY312" s="219" t="s">
        <v>160</v>
      </c>
    </row>
    <row r="313" s="1" customFormat="1" ht="16.5" customHeight="1">
      <c r="B313" s="41"/>
      <c r="C313" s="249" t="s">
        <v>458</v>
      </c>
      <c r="D313" s="249" t="s">
        <v>339</v>
      </c>
      <c r="E313" s="250" t="s">
        <v>459</v>
      </c>
      <c r="F313" s="251" t="s">
        <v>460</v>
      </c>
      <c r="G313" s="252" t="s">
        <v>412</v>
      </c>
      <c r="H313" s="253">
        <v>37.369999999999997</v>
      </c>
      <c r="I313" s="254">
        <v>8040</v>
      </c>
      <c r="J313" s="254">
        <f>ROUND(I313*H313,2)</f>
        <v>300454.79999999999</v>
      </c>
      <c r="K313" s="251" t="s">
        <v>166</v>
      </c>
      <c r="L313" s="255"/>
      <c r="M313" s="256" t="s">
        <v>35</v>
      </c>
      <c r="N313" s="257" t="s">
        <v>49</v>
      </c>
      <c r="O313" s="206">
        <v>0</v>
      </c>
      <c r="P313" s="206">
        <f>O313*H313</f>
        <v>0</v>
      </c>
      <c r="Q313" s="206">
        <v>0.0086499999999999997</v>
      </c>
      <c r="R313" s="206">
        <f>Q313*H313</f>
        <v>0.32325049999999994</v>
      </c>
      <c r="S313" s="206">
        <v>0</v>
      </c>
      <c r="T313" s="207">
        <f>S313*H313</f>
        <v>0</v>
      </c>
      <c r="AR313" s="24" t="s">
        <v>214</v>
      </c>
      <c r="AT313" s="24" t="s">
        <v>339</v>
      </c>
      <c r="AU313" s="24" t="s">
        <v>88</v>
      </c>
      <c r="AY313" s="24" t="s">
        <v>160</v>
      </c>
      <c r="BE313" s="208">
        <f>IF(N313="základní",J313,0)</f>
        <v>300454.79999999999</v>
      </c>
      <c r="BF313" s="208">
        <f>IF(N313="snížená",J313,0)</f>
        <v>0</v>
      </c>
      <c r="BG313" s="208">
        <f>IF(N313="zákl. přenesená",J313,0)</f>
        <v>0</v>
      </c>
      <c r="BH313" s="208">
        <f>IF(N313="sníž. přenesená",J313,0)</f>
        <v>0</v>
      </c>
      <c r="BI313" s="208">
        <f>IF(N313="nulová",J313,0)</f>
        <v>0</v>
      </c>
      <c r="BJ313" s="24" t="s">
        <v>86</v>
      </c>
      <c r="BK313" s="208">
        <f>ROUND(I313*H313,2)</f>
        <v>300454.79999999999</v>
      </c>
      <c r="BL313" s="24" t="s">
        <v>167</v>
      </c>
      <c r="BM313" s="24" t="s">
        <v>461</v>
      </c>
    </row>
    <row r="314" s="11" customFormat="1">
      <c r="B314" s="209"/>
      <c r="C314" s="210"/>
      <c r="D314" s="211" t="s">
        <v>169</v>
      </c>
      <c r="E314" s="210"/>
      <c r="F314" s="213" t="s">
        <v>462</v>
      </c>
      <c r="G314" s="210"/>
      <c r="H314" s="214">
        <v>37.369999999999997</v>
      </c>
      <c r="I314" s="210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169</v>
      </c>
      <c r="AU314" s="219" t="s">
        <v>88</v>
      </c>
      <c r="AV314" s="11" t="s">
        <v>88</v>
      </c>
      <c r="AW314" s="11" t="s">
        <v>6</v>
      </c>
      <c r="AX314" s="11" t="s">
        <v>86</v>
      </c>
      <c r="AY314" s="219" t="s">
        <v>160</v>
      </c>
    </row>
    <row r="315" s="1" customFormat="1" ht="16.5" customHeight="1">
      <c r="B315" s="41"/>
      <c r="C315" s="198" t="s">
        <v>463</v>
      </c>
      <c r="D315" s="198" t="s">
        <v>162</v>
      </c>
      <c r="E315" s="199" t="s">
        <v>464</v>
      </c>
      <c r="F315" s="200" t="s">
        <v>465</v>
      </c>
      <c r="G315" s="201" t="s">
        <v>466</v>
      </c>
      <c r="H315" s="202">
        <v>10</v>
      </c>
      <c r="I315" s="203">
        <v>951</v>
      </c>
      <c r="J315" s="203">
        <f>ROUND(I315*H315,2)</f>
        <v>9510</v>
      </c>
      <c r="K315" s="200" t="s">
        <v>166</v>
      </c>
      <c r="L315" s="67"/>
      <c r="M315" s="204" t="s">
        <v>35</v>
      </c>
      <c r="N315" s="205" t="s">
        <v>49</v>
      </c>
      <c r="O315" s="206">
        <v>1.8720000000000001</v>
      </c>
      <c r="P315" s="206">
        <f>O315*H315</f>
        <v>18.720000000000002</v>
      </c>
      <c r="Q315" s="206">
        <v>0.00025000000000000001</v>
      </c>
      <c r="R315" s="206">
        <f>Q315*H315</f>
        <v>0.0025000000000000001</v>
      </c>
      <c r="S315" s="206">
        <v>0</v>
      </c>
      <c r="T315" s="207">
        <f>S315*H315</f>
        <v>0</v>
      </c>
      <c r="AR315" s="24" t="s">
        <v>167</v>
      </c>
      <c r="AT315" s="24" t="s">
        <v>162</v>
      </c>
      <c r="AU315" s="24" t="s">
        <v>88</v>
      </c>
      <c r="AY315" s="24" t="s">
        <v>160</v>
      </c>
      <c r="BE315" s="208">
        <f>IF(N315="základní",J315,0)</f>
        <v>9510</v>
      </c>
      <c r="BF315" s="208">
        <f>IF(N315="snížená",J315,0)</f>
        <v>0</v>
      </c>
      <c r="BG315" s="208">
        <f>IF(N315="zákl. přenesená",J315,0)</f>
        <v>0</v>
      </c>
      <c r="BH315" s="208">
        <f>IF(N315="sníž. přenesená",J315,0)</f>
        <v>0</v>
      </c>
      <c r="BI315" s="208">
        <f>IF(N315="nulová",J315,0)</f>
        <v>0</v>
      </c>
      <c r="BJ315" s="24" t="s">
        <v>86</v>
      </c>
      <c r="BK315" s="208">
        <f>ROUND(I315*H315,2)</f>
        <v>9510</v>
      </c>
      <c r="BL315" s="24" t="s">
        <v>167</v>
      </c>
      <c r="BM315" s="24" t="s">
        <v>467</v>
      </c>
    </row>
    <row r="316" s="13" customFormat="1">
      <c r="B316" s="230"/>
      <c r="C316" s="231"/>
      <c r="D316" s="211" t="s">
        <v>169</v>
      </c>
      <c r="E316" s="232" t="s">
        <v>35</v>
      </c>
      <c r="F316" s="233" t="s">
        <v>468</v>
      </c>
      <c r="G316" s="231"/>
      <c r="H316" s="232" t="s">
        <v>35</v>
      </c>
      <c r="I316" s="231"/>
      <c r="J316" s="231"/>
      <c r="K316" s="231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169</v>
      </c>
      <c r="AU316" s="238" t="s">
        <v>88</v>
      </c>
      <c r="AV316" s="13" t="s">
        <v>86</v>
      </c>
      <c r="AW316" s="13" t="s">
        <v>41</v>
      </c>
      <c r="AX316" s="13" t="s">
        <v>78</v>
      </c>
      <c r="AY316" s="238" t="s">
        <v>160</v>
      </c>
    </row>
    <row r="317" s="11" customFormat="1">
      <c r="B317" s="209"/>
      <c r="C317" s="210"/>
      <c r="D317" s="211" t="s">
        <v>169</v>
      </c>
      <c r="E317" s="212" t="s">
        <v>35</v>
      </c>
      <c r="F317" s="213" t="s">
        <v>113</v>
      </c>
      <c r="G317" s="210"/>
      <c r="H317" s="214">
        <v>5</v>
      </c>
      <c r="I317" s="210"/>
      <c r="J317" s="210"/>
      <c r="K317" s="210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169</v>
      </c>
      <c r="AU317" s="219" t="s">
        <v>88</v>
      </c>
      <c r="AV317" s="11" t="s">
        <v>88</v>
      </c>
      <c r="AW317" s="11" t="s">
        <v>41</v>
      </c>
      <c r="AX317" s="11" t="s">
        <v>78</v>
      </c>
      <c r="AY317" s="219" t="s">
        <v>160</v>
      </c>
    </row>
    <row r="318" s="13" customFormat="1">
      <c r="B318" s="230"/>
      <c r="C318" s="231"/>
      <c r="D318" s="211" t="s">
        <v>169</v>
      </c>
      <c r="E318" s="232" t="s">
        <v>35</v>
      </c>
      <c r="F318" s="233" t="s">
        <v>469</v>
      </c>
      <c r="G318" s="231"/>
      <c r="H318" s="232" t="s">
        <v>35</v>
      </c>
      <c r="I318" s="231"/>
      <c r="J318" s="231"/>
      <c r="K318" s="231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169</v>
      </c>
      <c r="AU318" s="238" t="s">
        <v>88</v>
      </c>
      <c r="AV318" s="13" t="s">
        <v>86</v>
      </c>
      <c r="AW318" s="13" t="s">
        <v>41</v>
      </c>
      <c r="AX318" s="13" t="s">
        <v>78</v>
      </c>
      <c r="AY318" s="238" t="s">
        <v>160</v>
      </c>
    </row>
    <row r="319" s="11" customFormat="1">
      <c r="B319" s="209"/>
      <c r="C319" s="210"/>
      <c r="D319" s="211" t="s">
        <v>169</v>
      </c>
      <c r="E319" s="212" t="s">
        <v>35</v>
      </c>
      <c r="F319" s="213" t="s">
        <v>113</v>
      </c>
      <c r="G319" s="210"/>
      <c r="H319" s="214">
        <v>5</v>
      </c>
      <c r="I319" s="210"/>
      <c r="J319" s="210"/>
      <c r="K319" s="210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169</v>
      </c>
      <c r="AU319" s="219" t="s">
        <v>88</v>
      </c>
      <c r="AV319" s="11" t="s">
        <v>88</v>
      </c>
      <c r="AW319" s="11" t="s">
        <v>41</v>
      </c>
      <c r="AX319" s="11" t="s">
        <v>78</v>
      </c>
      <c r="AY319" s="219" t="s">
        <v>160</v>
      </c>
    </row>
    <row r="320" s="12" customFormat="1">
      <c r="B320" s="220"/>
      <c r="C320" s="221"/>
      <c r="D320" s="211" t="s">
        <v>169</v>
      </c>
      <c r="E320" s="222" t="s">
        <v>35</v>
      </c>
      <c r="F320" s="223" t="s">
        <v>176</v>
      </c>
      <c r="G320" s="221"/>
      <c r="H320" s="224">
        <v>10</v>
      </c>
      <c r="I320" s="221"/>
      <c r="J320" s="221"/>
      <c r="K320" s="221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169</v>
      </c>
      <c r="AU320" s="229" t="s">
        <v>88</v>
      </c>
      <c r="AV320" s="12" t="s">
        <v>167</v>
      </c>
      <c r="AW320" s="12" t="s">
        <v>41</v>
      </c>
      <c r="AX320" s="12" t="s">
        <v>86</v>
      </c>
      <c r="AY320" s="229" t="s">
        <v>160</v>
      </c>
    </row>
    <row r="321" s="1" customFormat="1" ht="25.5" customHeight="1">
      <c r="B321" s="41"/>
      <c r="C321" s="198" t="s">
        <v>470</v>
      </c>
      <c r="D321" s="198" t="s">
        <v>162</v>
      </c>
      <c r="E321" s="199" t="s">
        <v>471</v>
      </c>
      <c r="F321" s="200" t="s">
        <v>472</v>
      </c>
      <c r="G321" s="201" t="s">
        <v>412</v>
      </c>
      <c r="H321" s="202">
        <v>2</v>
      </c>
      <c r="I321" s="203">
        <v>1450</v>
      </c>
      <c r="J321" s="203">
        <f>ROUND(I321*H321,2)</f>
        <v>2900</v>
      </c>
      <c r="K321" s="200" t="s">
        <v>166</v>
      </c>
      <c r="L321" s="67"/>
      <c r="M321" s="204" t="s">
        <v>35</v>
      </c>
      <c r="N321" s="205" t="s">
        <v>49</v>
      </c>
      <c r="O321" s="206">
        <v>3.052</v>
      </c>
      <c r="P321" s="206">
        <f>O321*H321</f>
        <v>6.1040000000000001</v>
      </c>
      <c r="Q321" s="206">
        <v>0.035729999999999998</v>
      </c>
      <c r="R321" s="206">
        <f>Q321*H321</f>
        <v>0.071459999999999996</v>
      </c>
      <c r="S321" s="206">
        <v>0</v>
      </c>
      <c r="T321" s="207">
        <f>S321*H321</f>
        <v>0</v>
      </c>
      <c r="AR321" s="24" t="s">
        <v>167</v>
      </c>
      <c r="AT321" s="24" t="s">
        <v>162</v>
      </c>
      <c r="AU321" s="24" t="s">
        <v>88</v>
      </c>
      <c r="AY321" s="24" t="s">
        <v>160</v>
      </c>
      <c r="BE321" s="208">
        <f>IF(N321="základní",J321,0)</f>
        <v>2900</v>
      </c>
      <c r="BF321" s="208">
        <f>IF(N321="snížená",J321,0)</f>
        <v>0</v>
      </c>
      <c r="BG321" s="208">
        <f>IF(N321="zákl. přenesená",J321,0)</f>
        <v>0</v>
      </c>
      <c r="BH321" s="208">
        <f>IF(N321="sníž. přenesená",J321,0)</f>
        <v>0</v>
      </c>
      <c r="BI321" s="208">
        <f>IF(N321="nulová",J321,0)</f>
        <v>0</v>
      </c>
      <c r="BJ321" s="24" t="s">
        <v>86</v>
      </c>
      <c r="BK321" s="208">
        <f>ROUND(I321*H321,2)</f>
        <v>2900</v>
      </c>
      <c r="BL321" s="24" t="s">
        <v>167</v>
      </c>
      <c r="BM321" s="24" t="s">
        <v>473</v>
      </c>
    </row>
    <row r="322" s="11" customFormat="1">
      <c r="B322" s="209"/>
      <c r="C322" s="210"/>
      <c r="D322" s="211" t="s">
        <v>169</v>
      </c>
      <c r="E322" s="212" t="s">
        <v>35</v>
      </c>
      <c r="F322" s="213" t="s">
        <v>88</v>
      </c>
      <c r="G322" s="210"/>
      <c r="H322" s="214">
        <v>2</v>
      </c>
      <c r="I322" s="210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169</v>
      </c>
      <c r="AU322" s="219" t="s">
        <v>88</v>
      </c>
      <c r="AV322" s="11" t="s">
        <v>88</v>
      </c>
      <c r="AW322" s="11" t="s">
        <v>41</v>
      </c>
      <c r="AX322" s="11" t="s">
        <v>86</v>
      </c>
      <c r="AY322" s="219" t="s">
        <v>160</v>
      </c>
    </row>
    <row r="323" s="1" customFormat="1" ht="25.5" customHeight="1">
      <c r="B323" s="41"/>
      <c r="C323" s="198" t="s">
        <v>474</v>
      </c>
      <c r="D323" s="198" t="s">
        <v>162</v>
      </c>
      <c r="E323" s="199" t="s">
        <v>475</v>
      </c>
      <c r="F323" s="200" t="s">
        <v>476</v>
      </c>
      <c r="G323" s="201" t="s">
        <v>412</v>
      </c>
      <c r="H323" s="202">
        <v>5</v>
      </c>
      <c r="I323" s="203">
        <v>10500</v>
      </c>
      <c r="J323" s="203">
        <f>ROUND(I323*H323,2)</f>
        <v>52500</v>
      </c>
      <c r="K323" s="200" t="s">
        <v>166</v>
      </c>
      <c r="L323" s="67"/>
      <c r="M323" s="204" t="s">
        <v>35</v>
      </c>
      <c r="N323" s="205" t="s">
        <v>49</v>
      </c>
      <c r="O323" s="206">
        <v>23.395</v>
      </c>
      <c r="P323" s="206">
        <f>O323*H323</f>
        <v>116.97499999999999</v>
      </c>
      <c r="Q323" s="206">
        <v>2.2568899999999998</v>
      </c>
      <c r="R323" s="206">
        <f>Q323*H323</f>
        <v>11.28445</v>
      </c>
      <c r="S323" s="206">
        <v>0</v>
      </c>
      <c r="T323" s="207">
        <f>S323*H323</f>
        <v>0</v>
      </c>
      <c r="AR323" s="24" t="s">
        <v>167</v>
      </c>
      <c r="AT323" s="24" t="s">
        <v>162</v>
      </c>
      <c r="AU323" s="24" t="s">
        <v>88</v>
      </c>
      <c r="AY323" s="24" t="s">
        <v>160</v>
      </c>
      <c r="BE323" s="208">
        <f>IF(N323="základní",J323,0)</f>
        <v>52500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24" t="s">
        <v>86</v>
      </c>
      <c r="BK323" s="208">
        <f>ROUND(I323*H323,2)</f>
        <v>52500</v>
      </c>
      <c r="BL323" s="24" t="s">
        <v>167</v>
      </c>
      <c r="BM323" s="24" t="s">
        <v>477</v>
      </c>
    </row>
    <row r="324" s="11" customFormat="1">
      <c r="B324" s="209"/>
      <c r="C324" s="210"/>
      <c r="D324" s="211" t="s">
        <v>169</v>
      </c>
      <c r="E324" s="212" t="s">
        <v>35</v>
      </c>
      <c r="F324" s="213" t="s">
        <v>113</v>
      </c>
      <c r="G324" s="210"/>
      <c r="H324" s="214">
        <v>5</v>
      </c>
      <c r="I324" s="210"/>
      <c r="J324" s="210"/>
      <c r="K324" s="210"/>
      <c r="L324" s="215"/>
      <c r="M324" s="216"/>
      <c r="N324" s="217"/>
      <c r="O324" s="217"/>
      <c r="P324" s="217"/>
      <c r="Q324" s="217"/>
      <c r="R324" s="217"/>
      <c r="S324" s="217"/>
      <c r="T324" s="218"/>
      <c r="AT324" s="219" t="s">
        <v>169</v>
      </c>
      <c r="AU324" s="219" t="s">
        <v>88</v>
      </c>
      <c r="AV324" s="11" t="s">
        <v>88</v>
      </c>
      <c r="AW324" s="11" t="s">
        <v>41</v>
      </c>
      <c r="AX324" s="11" t="s">
        <v>86</v>
      </c>
      <c r="AY324" s="219" t="s">
        <v>160</v>
      </c>
    </row>
    <row r="325" s="1" customFormat="1" ht="16.5" customHeight="1">
      <c r="B325" s="41"/>
      <c r="C325" s="249" t="s">
        <v>478</v>
      </c>
      <c r="D325" s="249" t="s">
        <v>339</v>
      </c>
      <c r="E325" s="250" t="s">
        <v>479</v>
      </c>
      <c r="F325" s="251" t="s">
        <v>480</v>
      </c>
      <c r="G325" s="252" t="s">
        <v>412</v>
      </c>
      <c r="H325" s="253">
        <v>6.0599999999999996</v>
      </c>
      <c r="I325" s="254">
        <v>171</v>
      </c>
      <c r="J325" s="254">
        <f>ROUND(I325*H325,2)</f>
        <v>1036.26</v>
      </c>
      <c r="K325" s="251" t="s">
        <v>166</v>
      </c>
      <c r="L325" s="255"/>
      <c r="M325" s="256" t="s">
        <v>35</v>
      </c>
      <c r="N325" s="257" t="s">
        <v>49</v>
      </c>
      <c r="O325" s="206">
        <v>0</v>
      </c>
      <c r="P325" s="206">
        <f>O325*H325</f>
        <v>0</v>
      </c>
      <c r="Q325" s="206">
        <v>0.002</v>
      </c>
      <c r="R325" s="206">
        <f>Q325*H325</f>
        <v>0.012119999999999999</v>
      </c>
      <c r="S325" s="206">
        <v>0</v>
      </c>
      <c r="T325" s="207">
        <f>S325*H325</f>
        <v>0</v>
      </c>
      <c r="AR325" s="24" t="s">
        <v>214</v>
      </c>
      <c r="AT325" s="24" t="s">
        <v>339</v>
      </c>
      <c r="AU325" s="24" t="s">
        <v>88</v>
      </c>
      <c r="AY325" s="24" t="s">
        <v>160</v>
      </c>
      <c r="BE325" s="208">
        <f>IF(N325="základní",J325,0)</f>
        <v>1036.26</v>
      </c>
      <c r="BF325" s="208">
        <f>IF(N325="snížená",J325,0)</f>
        <v>0</v>
      </c>
      <c r="BG325" s="208">
        <f>IF(N325="zákl. přenesená",J325,0)</f>
        <v>0</v>
      </c>
      <c r="BH325" s="208">
        <f>IF(N325="sníž. přenesená",J325,0)</f>
        <v>0</v>
      </c>
      <c r="BI325" s="208">
        <f>IF(N325="nulová",J325,0)</f>
        <v>0</v>
      </c>
      <c r="BJ325" s="24" t="s">
        <v>86</v>
      </c>
      <c r="BK325" s="208">
        <f>ROUND(I325*H325,2)</f>
        <v>1036.26</v>
      </c>
      <c r="BL325" s="24" t="s">
        <v>167</v>
      </c>
      <c r="BM325" s="24" t="s">
        <v>481</v>
      </c>
    </row>
    <row r="326" s="11" customFormat="1">
      <c r="B326" s="209"/>
      <c r="C326" s="210"/>
      <c r="D326" s="211" t="s">
        <v>169</v>
      </c>
      <c r="E326" s="212" t="s">
        <v>35</v>
      </c>
      <c r="F326" s="213" t="s">
        <v>202</v>
      </c>
      <c r="G326" s="210"/>
      <c r="H326" s="214">
        <v>6</v>
      </c>
      <c r="I326" s="210"/>
      <c r="J326" s="210"/>
      <c r="K326" s="210"/>
      <c r="L326" s="215"/>
      <c r="M326" s="216"/>
      <c r="N326" s="217"/>
      <c r="O326" s="217"/>
      <c r="P326" s="217"/>
      <c r="Q326" s="217"/>
      <c r="R326" s="217"/>
      <c r="S326" s="217"/>
      <c r="T326" s="218"/>
      <c r="AT326" s="219" t="s">
        <v>169</v>
      </c>
      <c r="AU326" s="219" t="s">
        <v>88</v>
      </c>
      <c r="AV326" s="11" t="s">
        <v>88</v>
      </c>
      <c r="AW326" s="11" t="s">
        <v>41</v>
      </c>
      <c r="AX326" s="11" t="s">
        <v>86</v>
      </c>
      <c r="AY326" s="219" t="s">
        <v>160</v>
      </c>
    </row>
    <row r="327" s="11" customFormat="1">
      <c r="B327" s="209"/>
      <c r="C327" s="210"/>
      <c r="D327" s="211" t="s">
        <v>169</v>
      </c>
      <c r="E327" s="210"/>
      <c r="F327" s="213" t="s">
        <v>482</v>
      </c>
      <c r="G327" s="210"/>
      <c r="H327" s="214">
        <v>6.0599999999999996</v>
      </c>
      <c r="I327" s="210"/>
      <c r="J327" s="210"/>
      <c r="K327" s="210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169</v>
      </c>
      <c r="AU327" s="219" t="s">
        <v>88</v>
      </c>
      <c r="AV327" s="11" t="s">
        <v>88</v>
      </c>
      <c r="AW327" s="11" t="s">
        <v>6</v>
      </c>
      <c r="AX327" s="11" t="s">
        <v>86</v>
      </c>
      <c r="AY327" s="219" t="s">
        <v>160</v>
      </c>
    </row>
    <row r="328" s="1" customFormat="1" ht="16.5" customHeight="1">
      <c r="B328" s="41"/>
      <c r="C328" s="249" t="s">
        <v>483</v>
      </c>
      <c r="D328" s="249" t="s">
        <v>339</v>
      </c>
      <c r="E328" s="250" t="s">
        <v>484</v>
      </c>
      <c r="F328" s="251" t="s">
        <v>485</v>
      </c>
      <c r="G328" s="252" t="s">
        <v>412</v>
      </c>
      <c r="H328" s="253">
        <v>5.0499999999999998</v>
      </c>
      <c r="I328" s="254">
        <v>8090</v>
      </c>
      <c r="J328" s="254">
        <f>ROUND(I328*H328,2)</f>
        <v>40854.5</v>
      </c>
      <c r="K328" s="251" t="s">
        <v>166</v>
      </c>
      <c r="L328" s="255"/>
      <c r="M328" s="256" t="s">
        <v>35</v>
      </c>
      <c r="N328" s="257" t="s">
        <v>49</v>
      </c>
      <c r="O328" s="206">
        <v>0</v>
      </c>
      <c r="P328" s="206">
        <f>O328*H328</f>
        <v>0</v>
      </c>
      <c r="Q328" s="206">
        <v>1.3500000000000001</v>
      </c>
      <c r="R328" s="206">
        <f>Q328*H328</f>
        <v>6.8174999999999999</v>
      </c>
      <c r="S328" s="206">
        <v>0</v>
      </c>
      <c r="T328" s="207">
        <f>S328*H328</f>
        <v>0</v>
      </c>
      <c r="AR328" s="24" t="s">
        <v>214</v>
      </c>
      <c r="AT328" s="24" t="s">
        <v>339</v>
      </c>
      <c r="AU328" s="24" t="s">
        <v>88</v>
      </c>
      <c r="AY328" s="24" t="s">
        <v>160</v>
      </c>
      <c r="BE328" s="208">
        <f>IF(N328="základní",J328,0)</f>
        <v>40854.5</v>
      </c>
      <c r="BF328" s="208">
        <f>IF(N328="snížená",J328,0)</f>
        <v>0</v>
      </c>
      <c r="BG328" s="208">
        <f>IF(N328="zákl. přenesená",J328,0)</f>
        <v>0</v>
      </c>
      <c r="BH328" s="208">
        <f>IF(N328="sníž. přenesená",J328,0)</f>
        <v>0</v>
      </c>
      <c r="BI328" s="208">
        <f>IF(N328="nulová",J328,0)</f>
        <v>0</v>
      </c>
      <c r="BJ328" s="24" t="s">
        <v>86</v>
      </c>
      <c r="BK328" s="208">
        <f>ROUND(I328*H328,2)</f>
        <v>40854.5</v>
      </c>
      <c r="BL328" s="24" t="s">
        <v>167</v>
      </c>
      <c r="BM328" s="24" t="s">
        <v>486</v>
      </c>
    </row>
    <row r="329" s="11" customFormat="1">
      <c r="B329" s="209"/>
      <c r="C329" s="210"/>
      <c r="D329" s="211" t="s">
        <v>169</v>
      </c>
      <c r="E329" s="212" t="s">
        <v>35</v>
      </c>
      <c r="F329" s="213" t="s">
        <v>113</v>
      </c>
      <c r="G329" s="210"/>
      <c r="H329" s="214">
        <v>5</v>
      </c>
      <c r="I329" s="210"/>
      <c r="J329" s="210"/>
      <c r="K329" s="210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169</v>
      </c>
      <c r="AU329" s="219" t="s">
        <v>88</v>
      </c>
      <c r="AV329" s="11" t="s">
        <v>88</v>
      </c>
      <c r="AW329" s="11" t="s">
        <v>41</v>
      </c>
      <c r="AX329" s="11" t="s">
        <v>86</v>
      </c>
      <c r="AY329" s="219" t="s">
        <v>160</v>
      </c>
    </row>
    <row r="330" s="11" customFormat="1">
      <c r="B330" s="209"/>
      <c r="C330" s="210"/>
      <c r="D330" s="211" t="s">
        <v>169</v>
      </c>
      <c r="E330" s="210"/>
      <c r="F330" s="213" t="s">
        <v>487</v>
      </c>
      <c r="G330" s="210"/>
      <c r="H330" s="214">
        <v>5.0499999999999998</v>
      </c>
      <c r="I330" s="210"/>
      <c r="J330" s="210"/>
      <c r="K330" s="210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169</v>
      </c>
      <c r="AU330" s="219" t="s">
        <v>88</v>
      </c>
      <c r="AV330" s="11" t="s">
        <v>88</v>
      </c>
      <c r="AW330" s="11" t="s">
        <v>6</v>
      </c>
      <c r="AX330" s="11" t="s">
        <v>86</v>
      </c>
      <c r="AY330" s="219" t="s">
        <v>160</v>
      </c>
    </row>
    <row r="331" s="1" customFormat="1" ht="25.5" customHeight="1">
      <c r="B331" s="41"/>
      <c r="C331" s="249" t="s">
        <v>488</v>
      </c>
      <c r="D331" s="249" t="s">
        <v>339</v>
      </c>
      <c r="E331" s="250" t="s">
        <v>489</v>
      </c>
      <c r="F331" s="251" t="s">
        <v>490</v>
      </c>
      <c r="G331" s="252" t="s">
        <v>412</v>
      </c>
      <c r="H331" s="253">
        <v>5.0499999999999998</v>
      </c>
      <c r="I331" s="254">
        <v>2180</v>
      </c>
      <c r="J331" s="254">
        <f>ROUND(I331*H331,2)</f>
        <v>11009</v>
      </c>
      <c r="K331" s="251" t="s">
        <v>166</v>
      </c>
      <c r="L331" s="255"/>
      <c r="M331" s="256" t="s">
        <v>35</v>
      </c>
      <c r="N331" s="257" t="s">
        <v>49</v>
      </c>
      <c r="O331" s="206">
        <v>0</v>
      </c>
      <c r="P331" s="206">
        <f>O331*H331</f>
        <v>0</v>
      </c>
      <c r="Q331" s="206">
        <v>0.54800000000000004</v>
      </c>
      <c r="R331" s="206">
        <f>Q331*H331</f>
        <v>2.7674000000000003</v>
      </c>
      <c r="S331" s="206">
        <v>0</v>
      </c>
      <c r="T331" s="207">
        <f>S331*H331</f>
        <v>0</v>
      </c>
      <c r="AR331" s="24" t="s">
        <v>214</v>
      </c>
      <c r="AT331" s="24" t="s">
        <v>339</v>
      </c>
      <c r="AU331" s="24" t="s">
        <v>88</v>
      </c>
      <c r="AY331" s="24" t="s">
        <v>160</v>
      </c>
      <c r="BE331" s="208">
        <f>IF(N331="základní",J331,0)</f>
        <v>11009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24" t="s">
        <v>86</v>
      </c>
      <c r="BK331" s="208">
        <f>ROUND(I331*H331,2)</f>
        <v>11009</v>
      </c>
      <c r="BL331" s="24" t="s">
        <v>167</v>
      </c>
      <c r="BM331" s="24" t="s">
        <v>491</v>
      </c>
    </row>
    <row r="332" s="11" customFormat="1">
      <c r="B332" s="209"/>
      <c r="C332" s="210"/>
      <c r="D332" s="211" t="s">
        <v>169</v>
      </c>
      <c r="E332" s="212" t="s">
        <v>35</v>
      </c>
      <c r="F332" s="213" t="s">
        <v>113</v>
      </c>
      <c r="G332" s="210"/>
      <c r="H332" s="214">
        <v>5</v>
      </c>
      <c r="I332" s="210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169</v>
      </c>
      <c r="AU332" s="219" t="s">
        <v>88</v>
      </c>
      <c r="AV332" s="11" t="s">
        <v>88</v>
      </c>
      <c r="AW332" s="11" t="s">
        <v>41</v>
      </c>
      <c r="AX332" s="11" t="s">
        <v>86</v>
      </c>
      <c r="AY332" s="219" t="s">
        <v>160</v>
      </c>
    </row>
    <row r="333" s="11" customFormat="1">
      <c r="B333" s="209"/>
      <c r="C333" s="210"/>
      <c r="D333" s="211" t="s">
        <v>169</v>
      </c>
      <c r="E333" s="210"/>
      <c r="F333" s="213" t="s">
        <v>487</v>
      </c>
      <c r="G333" s="210"/>
      <c r="H333" s="214">
        <v>5.0499999999999998</v>
      </c>
      <c r="I333" s="210"/>
      <c r="J333" s="210"/>
      <c r="K333" s="210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169</v>
      </c>
      <c r="AU333" s="219" t="s">
        <v>88</v>
      </c>
      <c r="AV333" s="11" t="s">
        <v>88</v>
      </c>
      <c r="AW333" s="11" t="s">
        <v>6</v>
      </c>
      <c r="AX333" s="11" t="s">
        <v>86</v>
      </c>
      <c r="AY333" s="219" t="s">
        <v>160</v>
      </c>
    </row>
    <row r="334" s="1" customFormat="1" ht="16.5" customHeight="1">
      <c r="B334" s="41"/>
      <c r="C334" s="249" t="s">
        <v>492</v>
      </c>
      <c r="D334" s="249" t="s">
        <v>339</v>
      </c>
      <c r="E334" s="250" t="s">
        <v>493</v>
      </c>
      <c r="F334" s="251" t="s">
        <v>494</v>
      </c>
      <c r="G334" s="252" t="s">
        <v>412</v>
      </c>
      <c r="H334" s="253">
        <v>1.01</v>
      </c>
      <c r="I334" s="254">
        <v>1110</v>
      </c>
      <c r="J334" s="254">
        <f>ROUND(I334*H334,2)</f>
        <v>1121.0999999999999</v>
      </c>
      <c r="K334" s="251" t="s">
        <v>166</v>
      </c>
      <c r="L334" s="255"/>
      <c r="M334" s="256" t="s">
        <v>35</v>
      </c>
      <c r="N334" s="257" t="s">
        <v>49</v>
      </c>
      <c r="O334" s="206">
        <v>0</v>
      </c>
      <c r="P334" s="206">
        <f>O334*H334</f>
        <v>0</v>
      </c>
      <c r="Q334" s="206">
        <v>0.254</v>
      </c>
      <c r="R334" s="206">
        <f>Q334*H334</f>
        <v>0.25653999999999999</v>
      </c>
      <c r="S334" s="206">
        <v>0</v>
      </c>
      <c r="T334" s="207">
        <f>S334*H334</f>
        <v>0</v>
      </c>
      <c r="AR334" s="24" t="s">
        <v>214</v>
      </c>
      <c r="AT334" s="24" t="s">
        <v>339</v>
      </c>
      <c r="AU334" s="24" t="s">
        <v>88</v>
      </c>
      <c r="AY334" s="24" t="s">
        <v>160</v>
      </c>
      <c r="BE334" s="208">
        <f>IF(N334="základní",J334,0)</f>
        <v>1121.0999999999999</v>
      </c>
      <c r="BF334" s="208">
        <f>IF(N334="snížená",J334,0)</f>
        <v>0</v>
      </c>
      <c r="BG334" s="208">
        <f>IF(N334="zákl. přenesená",J334,0)</f>
        <v>0</v>
      </c>
      <c r="BH334" s="208">
        <f>IF(N334="sníž. přenesená",J334,0)</f>
        <v>0</v>
      </c>
      <c r="BI334" s="208">
        <f>IF(N334="nulová",J334,0)</f>
        <v>0</v>
      </c>
      <c r="BJ334" s="24" t="s">
        <v>86</v>
      </c>
      <c r="BK334" s="208">
        <f>ROUND(I334*H334,2)</f>
        <v>1121.0999999999999</v>
      </c>
      <c r="BL334" s="24" t="s">
        <v>167</v>
      </c>
      <c r="BM334" s="24" t="s">
        <v>495</v>
      </c>
    </row>
    <row r="335" s="11" customFormat="1">
      <c r="B335" s="209"/>
      <c r="C335" s="210"/>
      <c r="D335" s="211" t="s">
        <v>169</v>
      </c>
      <c r="E335" s="212" t="s">
        <v>35</v>
      </c>
      <c r="F335" s="213" t="s">
        <v>86</v>
      </c>
      <c r="G335" s="210"/>
      <c r="H335" s="214">
        <v>1</v>
      </c>
      <c r="I335" s="210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169</v>
      </c>
      <c r="AU335" s="219" t="s">
        <v>88</v>
      </c>
      <c r="AV335" s="11" t="s">
        <v>88</v>
      </c>
      <c r="AW335" s="11" t="s">
        <v>41</v>
      </c>
      <c r="AX335" s="11" t="s">
        <v>86</v>
      </c>
      <c r="AY335" s="219" t="s">
        <v>160</v>
      </c>
    </row>
    <row r="336" s="11" customFormat="1">
      <c r="B336" s="209"/>
      <c r="C336" s="210"/>
      <c r="D336" s="211" t="s">
        <v>169</v>
      </c>
      <c r="E336" s="210"/>
      <c r="F336" s="213" t="s">
        <v>418</v>
      </c>
      <c r="G336" s="210"/>
      <c r="H336" s="214">
        <v>1.01</v>
      </c>
      <c r="I336" s="210"/>
      <c r="J336" s="210"/>
      <c r="K336" s="210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169</v>
      </c>
      <c r="AU336" s="219" t="s">
        <v>88</v>
      </c>
      <c r="AV336" s="11" t="s">
        <v>88</v>
      </c>
      <c r="AW336" s="11" t="s">
        <v>6</v>
      </c>
      <c r="AX336" s="11" t="s">
        <v>86</v>
      </c>
      <c r="AY336" s="219" t="s">
        <v>160</v>
      </c>
    </row>
    <row r="337" s="1" customFormat="1" ht="25.5" customHeight="1">
      <c r="B337" s="41"/>
      <c r="C337" s="198" t="s">
        <v>496</v>
      </c>
      <c r="D337" s="198" t="s">
        <v>162</v>
      </c>
      <c r="E337" s="199" t="s">
        <v>497</v>
      </c>
      <c r="F337" s="200" t="s">
        <v>498</v>
      </c>
      <c r="G337" s="201" t="s">
        <v>412</v>
      </c>
      <c r="H337" s="202">
        <v>6</v>
      </c>
      <c r="I337" s="203">
        <v>923</v>
      </c>
      <c r="J337" s="203">
        <f>ROUND(I337*H337,2)</f>
        <v>5538</v>
      </c>
      <c r="K337" s="200" t="s">
        <v>166</v>
      </c>
      <c r="L337" s="67"/>
      <c r="M337" s="204" t="s">
        <v>35</v>
      </c>
      <c r="N337" s="205" t="s">
        <v>49</v>
      </c>
      <c r="O337" s="206">
        <v>1.694</v>
      </c>
      <c r="P337" s="206">
        <f>O337*H337</f>
        <v>10.164</v>
      </c>
      <c r="Q337" s="206">
        <v>0.21734000000000001</v>
      </c>
      <c r="R337" s="206">
        <f>Q337*H337</f>
        <v>1.3040400000000001</v>
      </c>
      <c r="S337" s="206">
        <v>0</v>
      </c>
      <c r="T337" s="207">
        <f>S337*H337</f>
        <v>0</v>
      </c>
      <c r="AR337" s="24" t="s">
        <v>167</v>
      </c>
      <c r="AT337" s="24" t="s">
        <v>162</v>
      </c>
      <c r="AU337" s="24" t="s">
        <v>88</v>
      </c>
      <c r="AY337" s="24" t="s">
        <v>160</v>
      </c>
      <c r="BE337" s="208">
        <f>IF(N337="základní",J337,0)</f>
        <v>5538</v>
      </c>
      <c r="BF337" s="208">
        <f>IF(N337="snížená",J337,0)</f>
        <v>0</v>
      </c>
      <c r="BG337" s="208">
        <f>IF(N337="zákl. přenesená",J337,0)</f>
        <v>0</v>
      </c>
      <c r="BH337" s="208">
        <f>IF(N337="sníž. přenesená",J337,0)</f>
        <v>0</v>
      </c>
      <c r="BI337" s="208">
        <f>IF(N337="nulová",J337,0)</f>
        <v>0</v>
      </c>
      <c r="BJ337" s="24" t="s">
        <v>86</v>
      </c>
      <c r="BK337" s="208">
        <f>ROUND(I337*H337,2)</f>
        <v>5538</v>
      </c>
      <c r="BL337" s="24" t="s">
        <v>167</v>
      </c>
      <c r="BM337" s="24" t="s">
        <v>499</v>
      </c>
    </row>
    <row r="338" s="11" customFormat="1">
      <c r="B338" s="209"/>
      <c r="C338" s="210"/>
      <c r="D338" s="211" t="s">
        <v>169</v>
      </c>
      <c r="E338" s="212" t="s">
        <v>35</v>
      </c>
      <c r="F338" s="213" t="s">
        <v>202</v>
      </c>
      <c r="G338" s="210"/>
      <c r="H338" s="214">
        <v>6</v>
      </c>
      <c r="I338" s="210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169</v>
      </c>
      <c r="AU338" s="219" t="s">
        <v>88</v>
      </c>
      <c r="AV338" s="11" t="s">
        <v>88</v>
      </c>
      <c r="AW338" s="11" t="s">
        <v>41</v>
      </c>
      <c r="AX338" s="11" t="s">
        <v>86</v>
      </c>
      <c r="AY338" s="219" t="s">
        <v>160</v>
      </c>
    </row>
    <row r="339" s="1" customFormat="1" ht="16.5" customHeight="1">
      <c r="B339" s="41"/>
      <c r="C339" s="249" t="s">
        <v>500</v>
      </c>
      <c r="D339" s="249" t="s">
        <v>339</v>
      </c>
      <c r="E339" s="250" t="s">
        <v>501</v>
      </c>
      <c r="F339" s="251" t="s">
        <v>502</v>
      </c>
      <c r="G339" s="252" t="s">
        <v>412</v>
      </c>
      <c r="H339" s="253">
        <v>6.0599999999999996</v>
      </c>
      <c r="I339" s="254">
        <v>8520</v>
      </c>
      <c r="J339" s="254">
        <f>ROUND(I339*H339,2)</f>
        <v>51631.199999999997</v>
      </c>
      <c r="K339" s="251" t="s">
        <v>166</v>
      </c>
      <c r="L339" s="255"/>
      <c r="M339" s="256" t="s">
        <v>35</v>
      </c>
      <c r="N339" s="257" t="s">
        <v>49</v>
      </c>
      <c r="O339" s="206">
        <v>0</v>
      </c>
      <c r="P339" s="206">
        <f>O339*H339</f>
        <v>0</v>
      </c>
      <c r="Q339" s="206">
        <v>0.10199999999999999</v>
      </c>
      <c r="R339" s="206">
        <f>Q339*H339</f>
        <v>0.61811999999999989</v>
      </c>
      <c r="S339" s="206">
        <v>0</v>
      </c>
      <c r="T339" s="207">
        <f>S339*H339</f>
        <v>0</v>
      </c>
      <c r="AR339" s="24" t="s">
        <v>214</v>
      </c>
      <c r="AT339" s="24" t="s">
        <v>339</v>
      </c>
      <c r="AU339" s="24" t="s">
        <v>88</v>
      </c>
      <c r="AY339" s="24" t="s">
        <v>160</v>
      </c>
      <c r="BE339" s="208">
        <f>IF(N339="základní",J339,0)</f>
        <v>51631.199999999997</v>
      </c>
      <c r="BF339" s="208">
        <f>IF(N339="snížená",J339,0)</f>
        <v>0</v>
      </c>
      <c r="BG339" s="208">
        <f>IF(N339="zákl. přenesená",J339,0)</f>
        <v>0</v>
      </c>
      <c r="BH339" s="208">
        <f>IF(N339="sníž. přenesená",J339,0)</f>
        <v>0</v>
      </c>
      <c r="BI339" s="208">
        <f>IF(N339="nulová",J339,0)</f>
        <v>0</v>
      </c>
      <c r="BJ339" s="24" t="s">
        <v>86</v>
      </c>
      <c r="BK339" s="208">
        <f>ROUND(I339*H339,2)</f>
        <v>51631.199999999997</v>
      </c>
      <c r="BL339" s="24" t="s">
        <v>167</v>
      </c>
      <c r="BM339" s="24" t="s">
        <v>503</v>
      </c>
    </row>
    <row r="340" s="11" customFormat="1">
      <c r="B340" s="209"/>
      <c r="C340" s="210"/>
      <c r="D340" s="211" t="s">
        <v>169</v>
      </c>
      <c r="E340" s="212" t="s">
        <v>35</v>
      </c>
      <c r="F340" s="213" t="s">
        <v>202</v>
      </c>
      <c r="G340" s="210"/>
      <c r="H340" s="214">
        <v>6</v>
      </c>
      <c r="I340" s="210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169</v>
      </c>
      <c r="AU340" s="219" t="s">
        <v>88</v>
      </c>
      <c r="AV340" s="11" t="s">
        <v>88</v>
      </c>
      <c r="AW340" s="11" t="s">
        <v>41</v>
      </c>
      <c r="AX340" s="11" t="s">
        <v>86</v>
      </c>
      <c r="AY340" s="219" t="s">
        <v>160</v>
      </c>
    </row>
    <row r="341" s="11" customFormat="1">
      <c r="B341" s="209"/>
      <c r="C341" s="210"/>
      <c r="D341" s="211" t="s">
        <v>169</v>
      </c>
      <c r="E341" s="210"/>
      <c r="F341" s="213" t="s">
        <v>482</v>
      </c>
      <c r="G341" s="210"/>
      <c r="H341" s="214">
        <v>6.0599999999999996</v>
      </c>
      <c r="I341" s="210"/>
      <c r="J341" s="210"/>
      <c r="K341" s="210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169</v>
      </c>
      <c r="AU341" s="219" t="s">
        <v>88</v>
      </c>
      <c r="AV341" s="11" t="s">
        <v>88</v>
      </c>
      <c r="AW341" s="11" t="s">
        <v>6</v>
      </c>
      <c r="AX341" s="11" t="s">
        <v>86</v>
      </c>
      <c r="AY341" s="219" t="s">
        <v>160</v>
      </c>
    </row>
    <row r="342" s="1" customFormat="1" ht="25.5" customHeight="1">
      <c r="B342" s="41"/>
      <c r="C342" s="198" t="s">
        <v>504</v>
      </c>
      <c r="D342" s="198" t="s">
        <v>162</v>
      </c>
      <c r="E342" s="199" t="s">
        <v>505</v>
      </c>
      <c r="F342" s="200" t="s">
        <v>506</v>
      </c>
      <c r="G342" s="201" t="s">
        <v>412</v>
      </c>
      <c r="H342" s="202">
        <v>8</v>
      </c>
      <c r="I342" s="203">
        <v>448</v>
      </c>
      <c r="J342" s="203">
        <f>ROUND(I342*H342,2)</f>
        <v>3584</v>
      </c>
      <c r="K342" s="200" t="s">
        <v>166</v>
      </c>
      <c r="L342" s="67"/>
      <c r="M342" s="204" t="s">
        <v>35</v>
      </c>
      <c r="N342" s="205" t="s">
        <v>49</v>
      </c>
      <c r="O342" s="206">
        <v>0.95399999999999996</v>
      </c>
      <c r="P342" s="206">
        <f>O342*H342</f>
        <v>7.6319999999999997</v>
      </c>
      <c r="Q342" s="206">
        <v>0</v>
      </c>
      <c r="R342" s="206">
        <f>Q342*H342</f>
        <v>0</v>
      </c>
      <c r="S342" s="206">
        <v>0.20000000000000001</v>
      </c>
      <c r="T342" s="207">
        <f>S342*H342</f>
        <v>1.6000000000000001</v>
      </c>
      <c r="AR342" s="24" t="s">
        <v>167</v>
      </c>
      <c r="AT342" s="24" t="s">
        <v>162</v>
      </c>
      <c r="AU342" s="24" t="s">
        <v>88</v>
      </c>
      <c r="AY342" s="24" t="s">
        <v>160</v>
      </c>
      <c r="BE342" s="208">
        <f>IF(N342="základní",J342,0)</f>
        <v>3584</v>
      </c>
      <c r="BF342" s="208">
        <f>IF(N342="snížená",J342,0)</f>
        <v>0</v>
      </c>
      <c r="BG342" s="208">
        <f>IF(N342="zákl. přenesená",J342,0)</f>
        <v>0</v>
      </c>
      <c r="BH342" s="208">
        <f>IF(N342="sníž. přenesená",J342,0)</f>
        <v>0</v>
      </c>
      <c r="BI342" s="208">
        <f>IF(N342="nulová",J342,0)</f>
        <v>0</v>
      </c>
      <c r="BJ342" s="24" t="s">
        <v>86</v>
      </c>
      <c r="BK342" s="208">
        <f>ROUND(I342*H342,2)</f>
        <v>3584</v>
      </c>
      <c r="BL342" s="24" t="s">
        <v>167</v>
      </c>
      <c r="BM342" s="24" t="s">
        <v>507</v>
      </c>
    </row>
    <row r="343" s="11" customFormat="1">
      <c r="B343" s="209"/>
      <c r="C343" s="210"/>
      <c r="D343" s="211" t="s">
        <v>169</v>
      </c>
      <c r="E343" s="212" t="s">
        <v>35</v>
      </c>
      <c r="F343" s="213" t="s">
        <v>214</v>
      </c>
      <c r="G343" s="210"/>
      <c r="H343" s="214">
        <v>8</v>
      </c>
      <c r="I343" s="210"/>
      <c r="J343" s="210"/>
      <c r="K343" s="210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169</v>
      </c>
      <c r="AU343" s="219" t="s">
        <v>88</v>
      </c>
      <c r="AV343" s="11" t="s">
        <v>88</v>
      </c>
      <c r="AW343" s="11" t="s">
        <v>41</v>
      </c>
      <c r="AX343" s="11" t="s">
        <v>86</v>
      </c>
      <c r="AY343" s="219" t="s">
        <v>160</v>
      </c>
    </row>
    <row r="344" s="1" customFormat="1" ht="25.5" customHeight="1">
      <c r="B344" s="41"/>
      <c r="C344" s="198" t="s">
        <v>508</v>
      </c>
      <c r="D344" s="198" t="s">
        <v>162</v>
      </c>
      <c r="E344" s="199" t="s">
        <v>509</v>
      </c>
      <c r="F344" s="200" t="s">
        <v>510</v>
      </c>
      <c r="G344" s="201" t="s">
        <v>412</v>
      </c>
      <c r="H344" s="202">
        <v>37</v>
      </c>
      <c r="I344" s="203">
        <v>2450</v>
      </c>
      <c r="J344" s="203">
        <f>ROUND(I344*H344,2)</f>
        <v>90650</v>
      </c>
      <c r="K344" s="200" t="s">
        <v>35</v>
      </c>
      <c r="L344" s="67"/>
      <c r="M344" s="204" t="s">
        <v>35</v>
      </c>
      <c r="N344" s="205" t="s">
        <v>49</v>
      </c>
      <c r="O344" s="206">
        <v>0</v>
      </c>
      <c r="P344" s="206">
        <f>O344*H344</f>
        <v>0</v>
      </c>
      <c r="Q344" s="206">
        <v>0</v>
      </c>
      <c r="R344" s="206">
        <f>Q344*H344</f>
        <v>0</v>
      </c>
      <c r="S344" s="206">
        <v>0</v>
      </c>
      <c r="T344" s="207">
        <f>S344*H344</f>
        <v>0</v>
      </c>
      <c r="AR344" s="24" t="s">
        <v>167</v>
      </c>
      <c r="AT344" s="24" t="s">
        <v>162</v>
      </c>
      <c r="AU344" s="24" t="s">
        <v>88</v>
      </c>
      <c r="AY344" s="24" t="s">
        <v>160</v>
      </c>
      <c r="BE344" s="208">
        <f>IF(N344="základní",J344,0)</f>
        <v>90650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24" t="s">
        <v>86</v>
      </c>
      <c r="BK344" s="208">
        <f>ROUND(I344*H344,2)</f>
        <v>90650</v>
      </c>
      <c r="BL344" s="24" t="s">
        <v>167</v>
      </c>
      <c r="BM344" s="24" t="s">
        <v>511</v>
      </c>
    </row>
    <row r="345" s="11" customFormat="1">
      <c r="B345" s="209"/>
      <c r="C345" s="210"/>
      <c r="D345" s="211" t="s">
        <v>169</v>
      </c>
      <c r="E345" s="212" t="s">
        <v>35</v>
      </c>
      <c r="F345" s="213" t="s">
        <v>409</v>
      </c>
      <c r="G345" s="210"/>
      <c r="H345" s="214">
        <v>37</v>
      </c>
      <c r="I345" s="210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169</v>
      </c>
      <c r="AU345" s="219" t="s">
        <v>88</v>
      </c>
      <c r="AV345" s="11" t="s">
        <v>88</v>
      </c>
      <c r="AW345" s="11" t="s">
        <v>41</v>
      </c>
      <c r="AX345" s="11" t="s">
        <v>86</v>
      </c>
      <c r="AY345" s="219" t="s">
        <v>160</v>
      </c>
    </row>
    <row r="346" s="1" customFormat="1" ht="25.5" customHeight="1">
      <c r="B346" s="41"/>
      <c r="C346" s="198" t="s">
        <v>512</v>
      </c>
      <c r="D346" s="198" t="s">
        <v>162</v>
      </c>
      <c r="E346" s="199" t="s">
        <v>513</v>
      </c>
      <c r="F346" s="200" t="s">
        <v>514</v>
      </c>
      <c r="G346" s="201" t="s">
        <v>412</v>
      </c>
      <c r="H346" s="202">
        <v>8</v>
      </c>
      <c r="I346" s="203">
        <v>173</v>
      </c>
      <c r="J346" s="203">
        <f>ROUND(I346*H346,2)</f>
        <v>1384</v>
      </c>
      <c r="K346" s="200" t="s">
        <v>166</v>
      </c>
      <c r="L346" s="67"/>
      <c r="M346" s="204" t="s">
        <v>35</v>
      </c>
      <c r="N346" s="205" t="s">
        <v>49</v>
      </c>
      <c r="O346" s="206">
        <v>0.32800000000000001</v>
      </c>
      <c r="P346" s="206">
        <f>O346*H346</f>
        <v>2.6240000000000001</v>
      </c>
      <c r="Q346" s="206">
        <v>0.01298</v>
      </c>
      <c r="R346" s="206">
        <f>Q346*H346</f>
        <v>0.10384</v>
      </c>
      <c r="S346" s="206">
        <v>0.0040000000000000001</v>
      </c>
      <c r="T346" s="207">
        <f>S346*H346</f>
        <v>0.032000000000000001</v>
      </c>
      <c r="AR346" s="24" t="s">
        <v>167</v>
      </c>
      <c r="AT346" s="24" t="s">
        <v>162</v>
      </c>
      <c r="AU346" s="24" t="s">
        <v>88</v>
      </c>
      <c r="AY346" s="24" t="s">
        <v>160</v>
      </c>
      <c r="BE346" s="208">
        <f>IF(N346="základní",J346,0)</f>
        <v>1384</v>
      </c>
      <c r="BF346" s="208">
        <f>IF(N346="snížená",J346,0)</f>
        <v>0</v>
      </c>
      <c r="BG346" s="208">
        <f>IF(N346="zákl. přenesená",J346,0)</f>
        <v>0</v>
      </c>
      <c r="BH346" s="208">
        <f>IF(N346="sníž. přenesená",J346,0)</f>
        <v>0</v>
      </c>
      <c r="BI346" s="208">
        <f>IF(N346="nulová",J346,0)</f>
        <v>0</v>
      </c>
      <c r="BJ346" s="24" t="s">
        <v>86</v>
      </c>
      <c r="BK346" s="208">
        <f>ROUND(I346*H346,2)</f>
        <v>1384</v>
      </c>
      <c r="BL346" s="24" t="s">
        <v>167</v>
      </c>
      <c r="BM346" s="24" t="s">
        <v>515</v>
      </c>
    </row>
    <row r="347" s="11" customFormat="1">
      <c r="B347" s="209"/>
      <c r="C347" s="210"/>
      <c r="D347" s="211" t="s">
        <v>169</v>
      </c>
      <c r="E347" s="212" t="s">
        <v>35</v>
      </c>
      <c r="F347" s="213" t="s">
        <v>214</v>
      </c>
      <c r="G347" s="210"/>
      <c r="H347" s="214">
        <v>8</v>
      </c>
      <c r="I347" s="210"/>
      <c r="J347" s="210"/>
      <c r="K347" s="210"/>
      <c r="L347" s="215"/>
      <c r="M347" s="216"/>
      <c r="N347" s="217"/>
      <c r="O347" s="217"/>
      <c r="P347" s="217"/>
      <c r="Q347" s="217"/>
      <c r="R347" s="217"/>
      <c r="S347" s="217"/>
      <c r="T347" s="218"/>
      <c r="AT347" s="219" t="s">
        <v>169</v>
      </c>
      <c r="AU347" s="219" t="s">
        <v>88</v>
      </c>
      <c r="AV347" s="11" t="s">
        <v>88</v>
      </c>
      <c r="AW347" s="11" t="s">
        <v>41</v>
      </c>
      <c r="AX347" s="11" t="s">
        <v>86</v>
      </c>
      <c r="AY347" s="219" t="s">
        <v>160</v>
      </c>
    </row>
    <row r="348" s="1" customFormat="1" ht="16.5" customHeight="1">
      <c r="B348" s="41"/>
      <c r="C348" s="198" t="s">
        <v>516</v>
      </c>
      <c r="D348" s="198" t="s">
        <v>162</v>
      </c>
      <c r="E348" s="199" t="s">
        <v>517</v>
      </c>
      <c r="F348" s="200" t="s">
        <v>518</v>
      </c>
      <c r="G348" s="201" t="s">
        <v>195</v>
      </c>
      <c r="H348" s="202">
        <v>203.65000000000001</v>
      </c>
      <c r="I348" s="203">
        <v>11.199999999999999</v>
      </c>
      <c r="J348" s="203">
        <f>ROUND(I348*H348,2)</f>
        <v>2280.8800000000001</v>
      </c>
      <c r="K348" s="200" t="s">
        <v>166</v>
      </c>
      <c r="L348" s="67"/>
      <c r="M348" s="204" t="s">
        <v>35</v>
      </c>
      <c r="N348" s="205" t="s">
        <v>49</v>
      </c>
      <c r="O348" s="206">
        <v>0.025000000000000001</v>
      </c>
      <c r="P348" s="206">
        <f>O348*H348</f>
        <v>5.0912500000000005</v>
      </c>
      <c r="Q348" s="206">
        <v>9.0000000000000006E-05</v>
      </c>
      <c r="R348" s="206">
        <f>Q348*H348</f>
        <v>0.018328500000000001</v>
      </c>
      <c r="S348" s="206">
        <v>0</v>
      </c>
      <c r="T348" s="207">
        <f>S348*H348</f>
        <v>0</v>
      </c>
      <c r="AR348" s="24" t="s">
        <v>167</v>
      </c>
      <c r="AT348" s="24" t="s">
        <v>162</v>
      </c>
      <c r="AU348" s="24" t="s">
        <v>88</v>
      </c>
      <c r="AY348" s="24" t="s">
        <v>160</v>
      </c>
      <c r="BE348" s="208">
        <f>IF(N348="základní",J348,0)</f>
        <v>2280.8800000000001</v>
      </c>
      <c r="BF348" s="208">
        <f>IF(N348="snížená",J348,0)</f>
        <v>0</v>
      </c>
      <c r="BG348" s="208">
        <f>IF(N348="zákl. přenesená",J348,0)</f>
        <v>0</v>
      </c>
      <c r="BH348" s="208">
        <f>IF(N348="sníž. přenesená",J348,0)</f>
        <v>0</v>
      </c>
      <c r="BI348" s="208">
        <f>IF(N348="nulová",J348,0)</f>
        <v>0</v>
      </c>
      <c r="BJ348" s="24" t="s">
        <v>86</v>
      </c>
      <c r="BK348" s="208">
        <f>ROUND(I348*H348,2)</f>
        <v>2280.8800000000001</v>
      </c>
      <c r="BL348" s="24" t="s">
        <v>167</v>
      </c>
      <c r="BM348" s="24" t="s">
        <v>519</v>
      </c>
    </row>
    <row r="349" s="11" customFormat="1">
      <c r="B349" s="209"/>
      <c r="C349" s="210"/>
      <c r="D349" s="211" t="s">
        <v>169</v>
      </c>
      <c r="E349" s="212" t="s">
        <v>35</v>
      </c>
      <c r="F349" s="213" t="s">
        <v>388</v>
      </c>
      <c r="G349" s="210"/>
      <c r="H349" s="214">
        <v>209.5</v>
      </c>
      <c r="I349" s="210"/>
      <c r="J349" s="210"/>
      <c r="K349" s="210"/>
      <c r="L349" s="215"/>
      <c r="M349" s="216"/>
      <c r="N349" s="217"/>
      <c r="O349" s="217"/>
      <c r="P349" s="217"/>
      <c r="Q349" s="217"/>
      <c r="R349" s="217"/>
      <c r="S349" s="217"/>
      <c r="T349" s="218"/>
      <c r="AT349" s="219" t="s">
        <v>169</v>
      </c>
      <c r="AU349" s="219" t="s">
        <v>88</v>
      </c>
      <c r="AV349" s="11" t="s">
        <v>88</v>
      </c>
      <c r="AW349" s="11" t="s">
        <v>41</v>
      </c>
      <c r="AX349" s="11" t="s">
        <v>78</v>
      </c>
      <c r="AY349" s="219" t="s">
        <v>160</v>
      </c>
    </row>
    <row r="350" s="13" customFormat="1">
      <c r="B350" s="230"/>
      <c r="C350" s="231"/>
      <c r="D350" s="211" t="s">
        <v>169</v>
      </c>
      <c r="E350" s="232" t="s">
        <v>35</v>
      </c>
      <c r="F350" s="233" t="s">
        <v>356</v>
      </c>
      <c r="G350" s="231"/>
      <c r="H350" s="232" t="s">
        <v>35</v>
      </c>
      <c r="I350" s="231"/>
      <c r="J350" s="231"/>
      <c r="K350" s="231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169</v>
      </c>
      <c r="AU350" s="238" t="s">
        <v>88</v>
      </c>
      <c r="AV350" s="13" t="s">
        <v>86</v>
      </c>
      <c r="AW350" s="13" t="s">
        <v>41</v>
      </c>
      <c r="AX350" s="13" t="s">
        <v>78</v>
      </c>
      <c r="AY350" s="238" t="s">
        <v>160</v>
      </c>
    </row>
    <row r="351" s="11" customFormat="1">
      <c r="B351" s="209"/>
      <c r="C351" s="210"/>
      <c r="D351" s="211" t="s">
        <v>169</v>
      </c>
      <c r="E351" s="212" t="s">
        <v>35</v>
      </c>
      <c r="F351" s="213" t="s">
        <v>444</v>
      </c>
      <c r="G351" s="210"/>
      <c r="H351" s="214">
        <v>-5.2000000000000002</v>
      </c>
      <c r="I351" s="210"/>
      <c r="J351" s="210"/>
      <c r="K351" s="210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169</v>
      </c>
      <c r="AU351" s="219" t="s">
        <v>88</v>
      </c>
      <c r="AV351" s="11" t="s">
        <v>88</v>
      </c>
      <c r="AW351" s="11" t="s">
        <v>41</v>
      </c>
      <c r="AX351" s="11" t="s">
        <v>78</v>
      </c>
      <c r="AY351" s="219" t="s">
        <v>160</v>
      </c>
    </row>
    <row r="352" s="11" customFormat="1">
      <c r="B352" s="209"/>
      <c r="C352" s="210"/>
      <c r="D352" s="211" t="s">
        <v>169</v>
      </c>
      <c r="E352" s="212" t="s">
        <v>35</v>
      </c>
      <c r="F352" s="213" t="s">
        <v>445</v>
      </c>
      <c r="G352" s="210"/>
      <c r="H352" s="214">
        <v>-0.65000000000000002</v>
      </c>
      <c r="I352" s="210"/>
      <c r="J352" s="210"/>
      <c r="K352" s="210"/>
      <c r="L352" s="215"/>
      <c r="M352" s="216"/>
      <c r="N352" s="217"/>
      <c r="O352" s="217"/>
      <c r="P352" s="217"/>
      <c r="Q352" s="217"/>
      <c r="R352" s="217"/>
      <c r="S352" s="217"/>
      <c r="T352" s="218"/>
      <c r="AT352" s="219" t="s">
        <v>169</v>
      </c>
      <c r="AU352" s="219" t="s">
        <v>88</v>
      </c>
      <c r="AV352" s="11" t="s">
        <v>88</v>
      </c>
      <c r="AW352" s="11" t="s">
        <v>41</v>
      </c>
      <c r="AX352" s="11" t="s">
        <v>78</v>
      </c>
      <c r="AY352" s="219" t="s">
        <v>160</v>
      </c>
    </row>
    <row r="353" s="12" customFormat="1">
      <c r="B353" s="220"/>
      <c r="C353" s="221"/>
      <c r="D353" s="211" t="s">
        <v>169</v>
      </c>
      <c r="E353" s="222" t="s">
        <v>35</v>
      </c>
      <c r="F353" s="223" t="s">
        <v>176</v>
      </c>
      <c r="G353" s="221"/>
      <c r="H353" s="224">
        <v>203.65000000000001</v>
      </c>
      <c r="I353" s="221"/>
      <c r="J353" s="221"/>
      <c r="K353" s="221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169</v>
      </c>
      <c r="AU353" s="229" t="s">
        <v>88</v>
      </c>
      <c r="AV353" s="12" t="s">
        <v>167</v>
      </c>
      <c r="AW353" s="12" t="s">
        <v>41</v>
      </c>
      <c r="AX353" s="12" t="s">
        <v>86</v>
      </c>
      <c r="AY353" s="229" t="s">
        <v>160</v>
      </c>
    </row>
    <row r="354" s="10" customFormat="1" ht="29.88" customHeight="1">
      <c r="B354" s="183"/>
      <c r="C354" s="184"/>
      <c r="D354" s="185" t="s">
        <v>77</v>
      </c>
      <c r="E354" s="196" t="s">
        <v>218</v>
      </c>
      <c r="F354" s="196" t="s">
        <v>520</v>
      </c>
      <c r="G354" s="184"/>
      <c r="H354" s="184"/>
      <c r="I354" s="184"/>
      <c r="J354" s="197">
        <f>BK354</f>
        <v>32843.620000000003</v>
      </c>
      <c r="K354" s="184"/>
      <c r="L354" s="188"/>
      <c r="M354" s="189"/>
      <c r="N354" s="190"/>
      <c r="O354" s="190"/>
      <c r="P354" s="191">
        <f>SUM(P355:P370)</f>
        <v>91.421680000000009</v>
      </c>
      <c r="Q354" s="190"/>
      <c r="R354" s="191">
        <f>SUM(R355:R370)</f>
        <v>0</v>
      </c>
      <c r="S354" s="190"/>
      <c r="T354" s="192">
        <f>SUM(T355:T370)</f>
        <v>0</v>
      </c>
      <c r="AR354" s="193" t="s">
        <v>86</v>
      </c>
      <c r="AT354" s="194" t="s">
        <v>77</v>
      </c>
      <c r="AU354" s="194" t="s">
        <v>86</v>
      </c>
      <c r="AY354" s="193" t="s">
        <v>160</v>
      </c>
      <c r="BK354" s="195">
        <f>SUM(BK355:BK370)</f>
        <v>32843.620000000003</v>
      </c>
    </row>
    <row r="355" s="1" customFormat="1" ht="25.5" customHeight="1">
      <c r="B355" s="41"/>
      <c r="C355" s="198" t="s">
        <v>521</v>
      </c>
      <c r="D355" s="198" t="s">
        <v>162</v>
      </c>
      <c r="E355" s="199" t="s">
        <v>522</v>
      </c>
      <c r="F355" s="200" t="s">
        <v>523</v>
      </c>
      <c r="G355" s="201" t="s">
        <v>195</v>
      </c>
      <c r="H355" s="202">
        <v>429.10000000000002</v>
      </c>
      <c r="I355" s="203">
        <v>71.700000000000003</v>
      </c>
      <c r="J355" s="203">
        <f>ROUND(I355*H355,2)</f>
        <v>30766.470000000001</v>
      </c>
      <c r="K355" s="200" t="s">
        <v>166</v>
      </c>
      <c r="L355" s="67"/>
      <c r="M355" s="204" t="s">
        <v>35</v>
      </c>
      <c r="N355" s="205" t="s">
        <v>49</v>
      </c>
      <c r="O355" s="206">
        <v>0.19600000000000001</v>
      </c>
      <c r="P355" s="206">
        <f>O355*H355</f>
        <v>84.103600000000014</v>
      </c>
      <c r="Q355" s="206">
        <v>0</v>
      </c>
      <c r="R355" s="206">
        <f>Q355*H355</f>
        <v>0</v>
      </c>
      <c r="S355" s="206">
        <v>0</v>
      </c>
      <c r="T355" s="207">
        <f>S355*H355</f>
        <v>0</v>
      </c>
      <c r="AR355" s="24" t="s">
        <v>167</v>
      </c>
      <c r="AT355" s="24" t="s">
        <v>162</v>
      </c>
      <c r="AU355" s="24" t="s">
        <v>88</v>
      </c>
      <c r="AY355" s="24" t="s">
        <v>160</v>
      </c>
      <c r="BE355" s="208">
        <f>IF(N355="základní",J355,0)</f>
        <v>30766.470000000001</v>
      </c>
      <c r="BF355" s="208">
        <f>IF(N355="snížená",J355,0)</f>
        <v>0</v>
      </c>
      <c r="BG355" s="208">
        <f>IF(N355="zákl. přenesená",J355,0)</f>
        <v>0</v>
      </c>
      <c r="BH355" s="208">
        <f>IF(N355="sníž. přenesená",J355,0)</f>
        <v>0</v>
      </c>
      <c r="BI355" s="208">
        <f>IF(N355="nulová",J355,0)</f>
        <v>0</v>
      </c>
      <c r="BJ355" s="24" t="s">
        <v>86</v>
      </c>
      <c r="BK355" s="208">
        <f>ROUND(I355*H355,2)</f>
        <v>30766.470000000001</v>
      </c>
      <c r="BL355" s="24" t="s">
        <v>167</v>
      </c>
      <c r="BM355" s="24" t="s">
        <v>524</v>
      </c>
    </row>
    <row r="356" s="11" customFormat="1">
      <c r="B356" s="209"/>
      <c r="C356" s="210"/>
      <c r="D356" s="211" t="s">
        <v>169</v>
      </c>
      <c r="E356" s="212" t="s">
        <v>35</v>
      </c>
      <c r="F356" s="213" t="s">
        <v>213</v>
      </c>
      <c r="G356" s="210"/>
      <c r="H356" s="214">
        <v>419</v>
      </c>
      <c r="I356" s="210"/>
      <c r="J356" s="210"/>
      <c r="K356" s="210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169</v>
      </c>
      <c r="AU356" s="219" t="s">
        <v>88</v>
      </c>
      <c r="AV356" s="11" t="s">
        <v>88</v>
      </c>
      <c r="AW356" s="11" t="s">
        <v>41</v>
      </c>
      <c r="AX356" s="11" t="s">
        <v>78</v>
      </c>
      <c r="AY356" s="219" t="s">
        <v>160</v>
      </c>
    </row>
    <row r="357" s="11" customFormat="1">
      <c r="B357" s="209"/>
      <c r="C357" s="210"/>
      <c r="D357" s="211" t="s">
        <v>169</v>
      </c>
      <c r="E357" s="212" t="s">
        <v>35</v>
      </c>
      <c r="F357" s="213" t="s">
        <v>171</v>
      </c>
      <c r="G357" s="210"/>
      <c r="H357" s="214">
        <v>1.8</v>
      </c>
      <c r="I357" s="210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169</v>
      </c>
      <c r="AU357" s="219" t="s">
        <v>88</v>
      </c>
      <c r="AV357" s="11" t="s">
        <v>88</v>
      </c>
      <c r="AW357" s="11" t="s">
        <v>41</v>
      </c>
      <c r="AX357" s="11" t="s">
        <v>78</v>
      </c>
      <c r="AY357" s="219" t="s">
        <v>160</v>
      </c>
    </row>
    <row r="358" s="11" customFormat="1">
      <c r="B358" s="209"/>
      <c r="C358" s="210"/>
      <c r="D358" s="211" t="s">
        <v>169</v>
      </c>
      <c r="E358" s="212" t="s">
        <v>35</v>
      </c>
      <c r="F358" s="213" t="s">
        <v>172</v>
      </c>
      <c r="G358" s="210"/>
      <c r="H358" s="214">
        <v>1.8</v>
      </c>
      <c r="I358" s="210"/>
      <c r="J358" s="210"/>
      <c r="K358" s="210"/>
      <c r="L358" s="215"/>
      <c r="M358" s="216"/>
      <c r="N358" s="217"/>
      <c r="O358" s="217"/>
      <c r="P358" s="217"/>
      <c r="Q358" s="217"/>
      <c r="R358" s="217"/>
      <c r="S358" s="217"/>
      <c r="T358" s="218"/>
      <c r="AT358" s="219" t="s">
        <v>169</v>
      </c>
      <c r="AU358" s="219" t="s">
        <v>88</v>
      </c>
      <c r="AV358" s="11" t="s">
        <v>88</v>
      </c>
      <c r="AW358" s="11" t="s">
        <v>41</v>
      </c>
      <c r="AX358" s="11" t="s">
        <v>78</v>
      </c>
      <c r="AY358" s="219" t="s">
        <v>160</v>
      </c>
    </row>
    <row r="359" s="11" customFormat="1">
      <c r="B359" s="209"/>
      <c r="C359" s="210"/>
      <c r="D359" s="211" t="s">
        <v>169</v>
      </c>
      <c r="E359" s="212" t="s">
        <v>35</v>
      </c>
      <c r="F359" s="213" t="s">
        <v>173</v>
      </c>
      <c r="G359" s="210"/>
      <c r="H359" s="214">
        <v>1.8</v>
      </c>
      <c r="I359" s="210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169</v>
      </c>
      <c r="AU359" s="219" t="s">
        <v>88</v>
      </c>
      <c r="AV359" s="11" t="s">
        <v>88</v>
      </c>
      <c r="AW359" s="11" t="s">
        <v>41</v>
      </c>
      <c r="AX359" s="11" t="s">
        <v>78</v>
      </c>
      <c r="AY359" s="219" t="s">
        <v>160</v>
      </c>
    </row>
    <row r="360" s="11" customFormat="1">
      <c r="B360" s="209"/>
      <c r="C360" s="210"/>
      <c r="D360" s="211" t="s">
        <v>169</v>
      </c>
      <c r="E360" s="212" t="s">
        <v>35</v>
      </c>
      <c r="F360" s="213" t="s">
        <v>174</v>
      </c>
      <c r="G360" s="210"/>
      <c r="H360" s="214">
        <v>1.8</v>
      </c>
      <c r="I360" s="210"/>
      <c r="J360" s="210"/>
      <c r="K360" s="210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169</v>
      </c>
      <c r="AU360" s="219" t="s">
        <v>88</v>
      </c>
      <c r="AV360" s="11" t="s">
        <v>88</v>
      </c>
      <c r="AW360" s="11" t="s">
        <v>41</v>
      </c>
      <c r="AX360" s="11" t="s">
        <v>78</v>
      </c>
      <c r="AY360" s="219" t="s">
        <v>160</v>
      </c>
    </row>
    <row r="361" s="11" customFormat="1">
      <c r="B361" s="209"/>
      <c r="C361" s="210"/>
      <c r="D361" s="211" t="s">
        <v>169</v>
      </c>
      <c r="E361" s="212" t="s">
        <v>35</v>
      </c>
      <c r="F361" s="213" t="s">
        <v>175</v>
      </c>
      <c r="G361" s="210"/>
      <c r="H361" s="214">
        <v>2.8999999999999999</v>
      </c>
      <c r="I361" s="210"/>
      <c r="J361" s="210"/>
      <c r="K361" s="210"/>
      <c r="L361" s="215"/>
      <c r="M361" s="216"/>
      <c r="N361" s="217"/>
      <c r="O361" s="217"/>
      <c r="P361" s="217"/>
      <c r="Q361" s="217"/>
      <c r="R361" s="217"/>
      <c r="S361" s="217"/>
      <c r="T361" s="218"/>
      <c r="AT361" s="219" t="s">
        <v>169</v>
      </c>
      <c r="AU361" s="219" t="s">
        <v>88</v>
      </c>
      <c r="AV361" s="11" t="s">
        <v>88</v>
      </c>
      <c r="AW361" s="11" t="s">
        <v>41</v>
      </c>
      <c r="AX361" s="11" t="s">
        <v>78</v>
      </c>
      <c r="AY361" s="219" t="s">
        <v>160</v>
      </c>
    </row>
    <row r="362" s="12" customFormat="1">
      <c r="B362" s="220"/>
      <c r="C362" s="221"/>
      <c r="D362" s="211" t="s">
        <v>169</v>
      </c>
      <c r="E362" s="222" t="s">
        <v>35</v>
      </c>
      <c r="F362" s="223" t="s">
        <v>176</v>
      </c>
      <c r="G362" s="221"/>
      <c r="H362" s="224">
        <v>429.10000000000002</v>
      </c>
      <c r="I362" s="221"/>
      <c r="J362" s="221"/>
      <c r="K362" s="221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169</v>
      </c>
      <c r="AU362" s="229" t="s">
        <v>88</v>
      </c>
      <c r="AV362" s="12" t="s">
        <v>167</v>
      </c>
      <c r="AW362" s="12" t="s">
        <v>41</v>
      </c>
      <c r="AX362" s="12" t="s">
        <v>86</v>
      </c>
      <c r="AY362" s="229" t="s">
        <v>160</v>
      </c>
    </row>
    <row r="363" s="1" customFormat="1" ht="16.5" customHeight="1">
      <c r="B363" s="41"/>
      <c r="C363" s="198" t="s">
        <v>525</v>
      </c>
      <c r="D363" s="198" t="s">
        <v>162</v>
      </c>
      <c r="E363" s="199" t="s">
        <v>526</v>
      </c>
      <c r="F363" s="200" t="s">
        <v>527</v>
      </c>
      <c r="G363" s="201" t="s">
        <v>165</v>
      </c>
      <c r="H363" s="202">
        <v>10.560000000000001</v>
      </c>
      <c r="I363" s="203">
        <v>95.700000000000003</v>
      </c>
      <c r="J363" s="203">
        <f>ROUND(I363*H363,2)</f>
        <v>1010.59</v>
      </c>
      <c r="K363" s="200" t="s">
        <v>166</v>
      </c>
      <c r="L363" s="67"/>
      <c r="M363" s="204" t="s">
        <v>35</v>
      </c>
      <c r="N363" s="205" t="s">
        <v>49</v>
      </c>
      <c r="O363" s="206">
        <v>0.27300000000000002</v>
      </c>
      <c r="P363" s="206">
        <f>O363*H363</f>
        <v>2.8828800000000006</v>
      </c>
      <c r="Q363" s="206">
        <v>0</v>
      </c>
      <c r="R363" s="206">
        <f>Q363*H363</f>
        <v>0</v>
      </c>
      <c r="S363" s="206">
        <v>0</v>
      </c>
      <c r="T363" s="207">
        <f>S363*H363</f>
        <v>0</v>
      </c>
      <c r="AR363" s="24" t="s">
        <v>167</v>
      </c>
      <c r="AT363" s="24" t="s">
        <v>162</v>
      </c>
      <c r="AU363" s="24" t="s">
        <v>88</v>
      </c>
      <c r="AY363" s="24" t="s">
        <v>160</v>
      </c>
      <c r="BE363" s="208">
        <f>IF(N363="základní",J363,0)</f>
        <v>1010.59</v>
      </c>
      <c r="BF363" s="208">
        <f>IF(N363="snížená",J363,0)</f>
        <v>0</v>
      </c>
      <c r="BG363" s="208">
        <f>IF(N363="zákl. přenesená",J363,0)</f>
        <v>0</v>
      </c>
      <c r="BH363" s="208">
        <f>IF(N363="sníž. přenesená",J363,0)</f>
        <v>0</v>
      </c>
      <c r="BI363" s="208">
        <f>IF(N363="nulová",J363,0)</f>
        <v>0</v>
      </c>
      <c r="BJ363" s="24" t="s">
        <v>86</v>
      </c>
      <c r="BK363" s="208">
        <f>ROUND(I363*H363,2)</f>
        <v>1010.59</v>
      </c>
      <c r="BL363" s="24" t="s">
        <v>167</v>
      </c>
      <c r="BM363" s="24" t="s">
        <v>528</v>
      </c>
    </row>
    <row r="364" s="11" customFormat="1">
      <c r="B364" s="209"/>
      <c r="C364" s="210"/>
      <c r="D364" s="211" t="s">
        <v>169</v>
      </c>
      <c r="E364" s="212" t="s">
        <v>35</v>
      </c>
      <c r="F364" s="213" t="s">
        <v>434</v>
      </c>
      <c r="G364" s="210"/>
      <c r="H364" s="214">
        <v>9.1199999999999992</v>
      </c>
      <c r="I364" s="210"/>
      <c r="J364" s="210"/>
      <c r="K364" s="210"/>
      <c r="L364" s="215"/>
      <c r="M364" s="216"/>
      <c r="N364" s="217"/>
      <c r="O364" s="217"/>
      <c r="P364" s="217"/>
      <c r="Q364" s="217"/>
      <c r="R364" s="217"/>
      <c r="S364" s="217"/>
      <c r="T364" s="218"/>
      <c r="AT364" s="219" t="s">
        <v>169</v>
      </c>
      <c r="AU364" s="219" t="s">
        <v>88</v>
      </c>
      <c r="AV364" s="11" t="s">
        <v>88</v>
      </c>
      <c r="AW364" s="11" t="s">
        <v>41</v>
      </c>
      <c r="AX364" s="11" t="s">
        <v>78</v>
      </c>
      <c r="AY364" s="219" t="s">
        <v>160</v>
      </c>
    </row>
    <row r="365" s="11" customFormat="1">
      <c r="B365" s="209"/>
      <c r="C365" s="210"/>
      <c r="D365" s="211" t="s">
        <v>169</v>
      </c>
      <c r="E365" s="212" t="s">
        <v>35</v>
      </c>
      <c r="F365" s="213" t="s">
        <v>529</v>
      </c>
      <c r="G365" s="210"/>
      <c r="H365" s="214">
        <v>1.44</v>
      </c>
      <c r="I365" s="210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169</v>
      </c>
      <c r="AU365" s="219" t="s">
        <v>88</v>
      </c>
      <c r="AV365" s="11" t="s">
        <v>88</v>
      </c>
      <c r="AW365" s="11" t="s">
        <v>41</v>
      </c>
      <c r="AX365" s="11" t="s">
        <v>78</v>
      </c>
      <c r="AY365" s="219" t="s">
        <v>160</v>
      </c>
    </row>
    <row r="366" s="12" customFormat="1">
      <c r="B366" s="220"/>
      <c r="C366" s="221"/>
      <c r="D366" s="211" t="s">
        <v>169</v>
      </c>
      <c r="E366" s="222" t="s">
        <v>35</v>
      </c>
      <c r="F366" s="223" t="s">
        <v>176</v>
      </c>
      <c r="G366" s="221"/>
      <c r="H366" s="224">
        <v>10.560000000000001</v>
      </c>
      <c r="I366" s="221"/>
      <c r="J366" s="221"/>
      <c r="K366" s="221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169</v>
      </c>
      <c r="AU366" s="229" t="s">
        <v>88</v>
      </c>
      <c r="AV366" s="12" t="s">
        <v>167</v>
      </c>
      <c r="AW366" s="12" t="s">
        <v>41</v>
      </c>
      <c r="AX366" s="12" t="s">
        <v>86</v>
      </c>
      <c r="AY366" s="229" t="s">
        <v>160</v>
      </c>
    </row>
    <row r="367" s="1" customFormat="1" ht="16.5" customHeight="1">
      <c r="B367" s="41"/>
      <c r="C367" s="198" t="s">
        <v>530</v>
      </c>
      <c r="D367" s="198" t="s">
        <v>162</v>
      </c>
      <c r="E367" s="199" t="s">
        <v>531</v>
      </c>
      <c r="F367" s="200" t="s">
        <v>532</v>
      </c>
      <c r="G367" s="201" t="s">
        <v>165</v>
      </c>
      <c r="H367" s="202">
        <v>10.560000000000001</v>
      </c>
      <c r="I367" s="203">
        <v>101</v>
      </c>
      <c r="J367" s="203">
        <f>ROUND(I367*H367,2)</f>
        <v>1066.56</v>
      </c>
      <c r="K367" s="200" t="s">
        <v>166</v>
      </c>
      <c r="L367" s="67"/>
      <c r="M367" s="204" t="s">
        <v>35</v>
      </c>
      <c r="N367" s="205" t="s">
        <v>49</v>
      </c>
      <c r="O367" s="206">
        <v>0.41999999999999998</v>
      </c>
      <c r="P367" s="206">
        <f>O367*H367</f>
        <v>4.4352</v>
      </c>
      <c r="Q367" s="206">
        <v>0</v>
      </c>
      <c r="R367" s="206">
        <f>Q367*H367</f>
        <v>0</v>
      </c>
      <c r="S367" s="206">
        <v>0</v>
      </c>
      <c r="T367" s="207">
        <f>S367*H367</f>
        <v>0</v>
      </c>
      <c r="AR367" s="24" t="s">
        <v>167</v>
      </c>
      <c r="AT367" s="24" t="s">
        <v>162</v>
      </c>
      <c r="AU367" s="24" t="s">
        <v>88</v>
      </c>
      <c r="AY367" s="24" t="s">
        <v>160</v>
      </c>
      <c r="BE367" s="208">
        <f>IF(N367="základní",J367,0)</f>
        <v>1066.56</v>
      </c>
      <c r="BF367" s="208">
        <f>IF(N367="snížená",J367,0)</f>
        <v>0</v>
      </c>
      <c r="BG367" s="208">
        <f>IF(N367="zákl. přenesená",J367,0)</f>
        <v>0</v>
      </c>
      <c r="BH367" s="208">
        <f>IF(N367="sníž. přenesená",J367,0)</f>
        <v>0</v>
      </c>
      <c r="BI367" s="208">
        <f>IF(N367="nulová",J367,0)</f>
        <v>0</v>
      </c>
      <c r="BJ367" s="24" t="s">
        <v>86</v>
      </c>
      <c r="BK367" s="208">
        <f>ROUND(I367*H367,2)</f>
        <v>1066.56</v>
      </c>
      <c r="BL367" s="24" t="s">
        <v>167</v>
      </c>
      <c r="BM367" s="24" t="s">
        <v>533</v>
      </c>
    </row>
    <row r="368" s="11" customFormat="1">
      <c r="B368" s="209"/>
      <c r="C368" s="210"/>
      <c r="D368" s="211" t="s">
        <v>169</v>
      </c>
      <c r="E368" s="212" t="s">
        <v>35</v>
      </c>
      <c r="F368" s="213" t="s">
        <v>434</v>
      </c>
      <c r="G368" s="210"/>
      <c r="H368" s="214">
        <v>9.1199999999999992</v>
      </c>
      <c r="I368" s="210"/>
      <c r="J368" s="210"/>
      <c r="K368" s="210"/>
      <c r="L368" s="215"/>
      <c r="M368" s="216"/>
      <c r="N368" s="217"/>
      <c r="O368" s="217"/>
      <c r="P368" s="217"/>
      <c r="Q368" s="217"/>
      <c r="R368" s="217"/>
      <c r="S368" s="217"/>
      <c r="T368" s="218"/>
      <c r="AT368" s="219" t="s">
        <v>169</v>
      </c>
      <c r="AU368" s="219" t="s">
        <v>88</v>
      </c>
      <c r="AV368" s="11" t="s">
        <v>88</v>
      </c>
      <c r="AW368" s="11" t="s">
        <v>41</v>
      </c>
      <c r="AX368" s="11" t="s">
        <v>78</v>
      </c>
      <c r="AY368" s="219" t="s">
        <v>160</v>
      </c>
    </row>
    <row r="369" s="11" customFormat="1">
      <c r="B369" s="209"/>
      <c r="C369" s="210"/>
      <c r="D369" s="211" t="s">
        <v>169</v>
      </c>
      <c r="E369" s="212" t="s">
        <v>35</v>
      </c>
      <c r="F369" s="213" t="s">
        <v>529</v>
      </c>
      <c r="G369" s="210"/>
      <c r="H369" s="214">
        <v>1.44</v>
      </c>
      <c r="I369" s="210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169</v>
      </c>
      <c r="AU369" s="219" t="s">
        <v>88</v>
      </c>
      <c r="AV369" s="11" t="s">
        <v>88</v>
      </c>
      <c r="AW369" s="11" t="s">
        <v>41</v>
      </c>
      <c r="AX369" s="11" t="s">
        <v>78</v>
      </c>
      <c r="AY369" s="219" t="s">
        <v>160</v>
      </c>
    </row>
    <row r="370" s="12" customFormat="1">
      <c r="B370" s="220"/>
      <c r="C370" s="221"/>
      <c r="D370" s="211" t="s">
        <v>169</v>
      </c>
      <c r="E370" s="222" t="s">
        <v>35</v>
      </c>
      <c r="F370" s="223" t="s">
        <v>176</v>
      </c>
      <c r="G370" s="221"/>
      <c r="H370" s="224">
        <v>10.560000000000001</v>
      </c>
      <c r="I370" s="221"/>
      <c r="J370" s="221"/>
      <c r="K370" s="221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169</v>
      </c>
      <c r="AU370" s="229" t="s">
        <v>88</v>
      </c>
      <c r="AV370" s="12" t="s">
        <v>167</v>
      </c>
      <c r="AW370" s="12" t="s">
        <v>41</v>
      </c>
      <c r="AX370" s="12" t="s">
        <v>86</v>
      </c>
      <c r="AY370" s="229" t="s">
        <v>160</v>
      </c>
    </row>
    <row r="371" s="10" customFormat="1" ht="29.88" customHeight="1">
      <c r="B371" s="183"/>
      <c r="C371" s="184"/>
      <c r="D371" s="185" t="s">
        <v>77</v>
      </c>
      <c r="E371" s="196" t="s">
        <v>534</v>
      </c>
      <c r="F371" s="196" t="s">
        <v>535</v>
      </c>
      <c r="G371" s="184"/>
      <c r="H371" s="184"/>
      <c r="I371" s="184"/>
      <c r="J371" s="197">
        <f>BK371</f>
        <v>140729.66999999998</v>
      </c>
      <c r="K371" s="184"/>
      <c r="L371" s="188"/>
      <c r="M371" s="189"/>
      <c r="N371" s="190"/>
      <c r="O371" s="190"/>
      <c r="P371" s="191">
        <f>SUM(P372:P381)</f>
        <v>72.009917999999999</v>
      </c>
      <c r="Q371" s="190"/>
      <c r="R371" s="191">
        <f>SUM(R372:R381)</f>
        <v>0</v>
      </c>
      <c r="S371" s="190"/>
      <c r="T371" s="192">
        <f>SUM(T372:T381)</f>
        <v>0</v>
      </c>
      <c r="AR371" s="193" t="s">
        <v>86</v>
      </c>
      <c r="AT371" s="194" t="s">
        <v>77</v>
      </c>
      <c r="AU371" s="194" t="s">
        <v>86</v>
      </c>
      <c r="AY371" s="193" t="s">
        <v>160</v>
      </c>
      <c r="BK371" s="195">
        <f>SUM(BK372:BK381)</f>
        <v>140729.66999999998</v>
      </c>
    </row>
    <row r="372" s="1" customFormat="1" ht="25.5" customHeight="1">
      <c r="B372" s="41"/>
      <c r="C372" s="198" t="s">
        <v>536</v>
      </c>
      <c r="D372" s="198" t="s">
        <v>162</v>
      </c>
      <c r="E372" s="199" t="s">
        <v>537</v>
      </c>
      <c r="F372" s="200" t="s">
        <v>538</v>
      </c>
      <c r="G372" s="201" t="s">
        <v>321</v>
      </c>
      <c r="H372" s="202">
        <v>347.87400000000002</v>
      </c>
      <c r="I372" s="203">
        <v>39.200000000000003</v>
      </c>
      <c r="J372" s="203">
        <f>ROUND(I372*H372,2)</f>
        <v>13636.66</v>
      </c>
      <c r="K372" s="200" t="s">
        <v>166</v>
      </c>
      <c r="L372" s="67"/>
      <c r="M372" s="204" t="s">
        <v>35</v>
      </c>
      <c r="N372" s="205" t="s">
        <v>49</v>
      </c>
      <c r="O372" s="206">
        <v>0.029999999999999999</v>
      </c>
      <c r="P372" s="206">
        <f>O372*H372</f>
        <v>10.436220000000001</v>
      </c>
      <c r="Q372" s="206">
        <v>0</v>
      </c>
      <c r="R372" s="206">
        <f>Q372*H372</f>
        <v>0</v>
      </c>
      <c r="S372" s="206">
        <v>0</v>
      </c>
      <c r="T372" s="207">
        <f>S372*H372</f>
        <v>0</v>
      </c>
      <c r="AR372" s="24" t="s">
        <v>167</v>
      </c>
      <c r="AT372" s="24" t="s">
        <v>162</v>
      </c>
      <c r="AU372" s="24" t="s">
        <v>88</v>
      </c>
      <c r="AY372" s="24" t="s">
        <v>160</v>
      </c>
      <c r="BE372" s="208">
        <f>IF(N372="základní",J372,0)</f>
        <v>13636.66</v>
      </c>
      <c r="BF372" s="208">
        <f>IF(N372="snížená",J372,0)</f>
        <v>0</v>
      </c>
      <c r="BG372" s="208">
        <f>IF(N372="zákl. přenesená",J372,0)</f>
        <v>0</v>
      </c>
      <c r="BH372" s="208">
        <f>IF(N372="sníž. přenesená",J372,0)</f>
        <v>0</v>
      </c>
      <c r="BI372" s="208">
        <f>IF(N372="nulová",J372,0)</f>
        <v>0</v>
      </c>
      <c r="BJ372" s="24" t="s">
        <v>86</v>
      </c>
      <c r="BK372" s="208">
        <f>ROUND(I372*H372,2)</f>
        <v>13636.66</v>
      </c>
      <c r="BL372" s="24" t="s">
        <v>167</v>
      </c>
      <c r="BM372" s="24" t="s">
        <v>539</v>
      </c>
    </row>
    <row r="373" s="1" customFormat="1" ht="25.5" customHeight="1">
      <c r="B373" s="41"/>
      <c r="C373" s="198" t="s">
        <v>540</v>
      </c>
      <c r="D373" s="198" t="s">
        <v>162</v>
      </c>
      <c r="E373" s="199" t="s">
        <v>541</v>
      </c>
      <c r="F373" s="200" t="s">
        <v>542</v>
      </c>
      <c r="G373" s="201" t="s">
        <v>321</v>
      </c>
      <c r="H373" s="202">
        <v>3130.866</v>
      </c>
      <c r="I373" s="203">
        <v>8.6899999999999995</v>
      </c>
      <c r="J373" s="203">
        <f>ROUND(I373*H373,2)</f>
        <v>27207.23</v>
      </c>
      <c r="K373" s="200" t="s">
        <v>166</v>
      </c>
      <c r="L373" s="67"/>
      <c r="M373" s="204" t="s">
        <v>35</v>
      </c>
      <c r="N373" s="205" t="s">
        <v>49</v>
      </c>
      <c r="O373" s="206">
        <v>0.002</v>
      </c>
      <c r="P373" s="206">
        <f>O373*H373</f>
        <v>6.2617320000000003</v>
      </c>
      <c r="Q373" s="206">
        <v>0</v>
      </c>
      <c r="R373" s="206">
        <f>Q373*H373</f>
        <v>0</v>
      </c>
      <c r="S373" s="206">
        <v>0</v>
      </c>
      <c r="T373" s="207">
        <f>S373*H373</f>
        <v>0</v>
      </c>
      <c r="AR373" s="24" t="s">
        <v>167</v>
      </c>
      <c r="AT373" s="24" t="s">
        <v>162</v>
      </c>
      <c r="AU373" s="24" t="s">
        <v>88</v>
      </c>
      <c r="AY373" s="24" t="s">
        <v>160</v>
      </c>
      <c r="BE373" s="208">
        <f>IF(N373="základní",J373,0)</f>
        <v>27207.23</v>
      </c>
      <c r="BF373" s="208">
        <f>IF(N373="snížená",J373,0)</f>
        <v>0</v>
      </c>
      <c r="BG373" s="208">
        <f>IF(N373="zákl. přenesená",J373,0)</f>
        <v>0</v>
      </c>
      <c r="BH373" s="208">
        <f>IF(N373="sníž. přenesená",J373,0)</f>
        <v>0</v>
      </c>
      <c r="BI373" s="208">
        <f>IF(N373="nulová",J373,0)</f>
        <v>0</v>
      </c>
      <c r="BJ373" s="24" t="s">
        <v>86</v>
      </c>
      <c r="BK373" s="208">
        <f>ROUND(I373*H373,2)</f>
        <v>27207.23</v>
      </c>
      <c r="BL373" s="24" t="s">
        <v>167</v>
      </c>
      <c r="BM373" s="24" t="s">
        <v>543</v>
      </c>
    </row>
    <row r="374" s="11" customFormat="1">
      <c r="B374" s="209"/>
      <c r="C374" s="210"/>
      <c r="D374" s="211" t="s">
        <v>169</v>
      </c>
      <c r="E374" s="210"/>
      <c r="F374" s="213" t="s">
        <v>544</v>
      </c>
      <c r="G374" s="210"/>
      <c r="H374" s="214">
        <v>3130.866</v>
      </c>
      <c r="I374" s="210"/>
      <c r="J374" s="210"/>
      <c r="K374" s="210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169</v>
      </c>
      <c r="AU374" s="219" t="s">
        <v>88</v>
      </c>
      <c r="AV374" s="11" t="s">
        <v>88</v>
      </c>
      <c r="AW374" s="11" t="s">
        <v>6</v>
      </c>
      <c r="AX374" s="11" t="s">
        <v>86</v>
      </c>
      <c r="AY374" s="219" t="s">
        <v>160</v>
      </c>
    </row>
    <row r="375" s="1" customFormat="1" ht="16.5" customHeight="1">
      <c r="B375" s="41"/>
      <c r="C375" s="198" t="s">
        <v>545</v>
      </c>
      <c r="D375" s="198" t="s">
        <v>162</v>
      </c>
      <c r="E375" s="199" t="s">
        <v>546</v>
      </c>
      <c r="F375" s="200" t="s">
        <v>547</v>
      </c>
      <c r="G375" s="201" t="s">
        <v>321</v>
      </c>
      <c r="H375" s="202">
        <v>347.87400000000002</v>
      </c>
      <c r="I375" s="203">
        <v>147</v>
      </c>
      <c r="J375" s="203">
        <f>ROUND(I375*H375,2)</f>
        <v>51137.480000000003</v>
      </c>
      <c r="K375" s="200" t="s">
        <v>166</v>
      </c>
      <c r="L375" s="67"/>
      <c r="M375" s="204" t="s">
        <v>35</v>
      </c>
      <c r="N375" s="205" t="s">
        <v>49</v>
      </c>
      <c r="O375" s="206">
        <v>0.159</v>
      </c>
      <c r="P375" s="206">
        <f>O375*H375</f>
        <v>55.311966000000005</v>
      </c>
      <c r="Q375" s="206">
        <v>0</v>
      </c>
      <c r="R375" s="206">
        <f>Q375*H375</f>
        <v>0</v>
      </c>
      <c r="S375" s="206">
        <v>0</v>
      </c>
      <c r="T375" s="207">
        <f>S375*H375</f>
        <v>0</v>
      </c>
      <c r="AR375" s="24" t="s">
        <v>167</v>
      </c>
      <c r="AT375" s="24" t="s">
        <v>162</v>
      </c>
      <c r="AU375" s="24" t="s">
        <v>88</v>
      </c>
      <c r="AY375" s="24" t="s">
        <v>160</v>
      </c>
      <c r="BE375" s="208">
        <f>IF(N375="základní",J375,0)</f>
        <v>51137.480000000003</v>
      </c>
      <c r="BF375" s="208">
        <f>IF(N375="snížená",J375,0)</f>
        <v>0</v>
      </c>
      <c r="BG375" s="208">
        <f>IF(N375="zákl. přenesená",J375,0)</f>
        <v>0</v>
      </c>
      <c r="BH375" s="208">
        <f>IF(N375="sníž. přenesená",J375,0)</f>
        <v>0</v>
      </c>
      <c r="BI375" s="208">
        <f>IF(N375="nulová",J375,0)</f>
        <v>0</v>
      </c>
      <c r="BJ375" s="24" t="s">
        <v>86</v>
      </c>
      <c r="BK375" s="208">
        <f>ROUND(I375*H375,2)</f>
        <v>51137.480000000003</v>
      </c>
      <c r="BL375" s="24" t="s">
        <v>167</v>
      </c>
      <c r="BM375" s="24" t="s">
        <v>548</v>
      </c>
    </row>
    <row r="376" s="1" customFormat="1" ht="16.5" customHeight="1">
      <c r="B376" s="41"/>
      <c r="C376" s="198" t="s">
        <v>549</v>
      </c>
      <c r="D376" s="198" t="s">
        <v>162</v>
      </c>
      <c r="E376" s="199" t="s">
        <v>550</v>
      </c>
      <c r="F376" s="200" t="s">
        <v>551</v>
      </c>
      <c r="G376" s="201" t="s">
        <v>321</v>
      </c>
      <c r="H376" s="202">
        <v>102.481</v>
      </c>
      <c r="I376" s="203">
        <v>125</v>
      </c>
      <c r="J376" s="203">
        <f>ROUND(I376*H376,2)</f>
        <v>12810.129999999999</v>
      </c>
      <c r="K376" s="200" t="s">
        <v>166</v>
      </c>
      <c r="L376" s="67"/>
      <c r="M376" s="204" t="s">
        <v>35</v>
      </c>
      <c r="N376" s="205" t="s">
        <v>49</v>
      </c>
      <c r="O376" s="206">
        <v>0</v>
      </c>
      <c r="P376" s="206">
        <f>O376*H376</f>
        <v>0</v>
      </c>
      <c r="Q376" s="206">
        <v>0</v>
      </c>
      <c r="R376" s="206">
        <f>Q376*H376</f>
        <v>0</v>
      </c>
      <c r="S376" s="206">
        <v>0</v>
      </c>
      <c r="T376" s="207">
        <f>S376*H376</f>
        <v>0</v>
      </c>
      <c r="AR376" s="24" t="s">
        <v>167</v>
      </c>
      <c r="AT376" s="24" t="s">
        <v>162</v>
      </c>
      <c r="AU376" s="24" t="s">
        <v>88</v>
      </c>
      <c r="AY376" s="24" t="s">
        <v>160</v>
      </c>
      <c r="BE376" s="208">
        <f>IF(N376="základní",J376,0)</f>
        <v>12810.129999999999</v>
      </c>
      <c r="BF376" s="208">
        <f>IF(N376="snížená",J376,0)</f>
        <v>0</v>
      </c>
      <c r="BG376" s="208">
        <f>IF(N376="zákl. přenesená",J376,0)</f>
        <v>0</v>
      </c>
      <c r="BH376" s="208">
        <f>IF(N376="sníž. přenesená",J376,0)</f>
        <v>0</v>
      </c>
      <c r="BI376" s="208">
        <f>IF(N376="nulová",J376,0)</f>
        <v>0</v>
      </c>
      <c r="BJ376" s="24" t="s">
        <v>86</v>
      </c>
      <c r="BK376" s="208">
        <f>ROUND(I376*H376,2)</f>
        <v>12810.129999999999</v>
      </c>
      <c r="BL376" s="24" t="s">
        <v>167</v>
      </c>
      <c r="BM376" s="24" t="s">
        <v>552</v>
      </c>
    </row>
    <row r="377" s="11" customFormat="1">
      <c r="B377" s="209"/>
      <c r="C377" s="210"/>
      <c r="D377" s="211" t="s">
        <v>169</v>
      </c>
      <c r="E377" s="212" t="s">
        <v>35</v>
      </c>
      <c r="F377" s="213" t="s">
        <v>553</v>
      </c>
      <c r="G377" s="210"/>
      <c r="H377" s="214">
        <v>102.481</v>
      </c>
      <c r="I377" s="210"/>
      <c r="J377" s="210"/>
      <c r="K377" s="210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169</v>
      </c>
      <c r="AU377" s="219" t="s">
        <v>88</v>
      </c>
      <c r="AV377" s="11" t="s">
        <v>88</v>
      </c>
      <c r="AW377" s="11" t="s">
        <v>41</v>
      </c>
      <c r="AX377" s="11" t="s">
        <v>86</v>
      </c>
      <c r="AY377" s="219" t="s">
        <v>160</v>
      </c>
    </row>
    <row r="378" s="1" customFormat="1" ht="25.5" customHeight="1">
      <c r="B378" s="41"/>
      <c r="C378" s="198" t="s">
        <v>554</v>
      </c>
      <c r="D378" s="198" t="s">
        <v>162</v>
      </c>
      <c r="E378" s="199" t="s">
        <v>555</v>
      </c>
      <c r="F378" s="200" t="s">
        <v>556</v>
      </c>
      <c r="G378" s="201" t="s">
        <v>321</v>
      </c>
      <c r="H378" s="202">
        <v>105.842</v>
      </c>
      <c r="I378" s="203">
        <v>155</v>
      </c>
      <c r="J378" s="203">
        <f>ROUND(I378*H378,2)</f>
        <v>16405.509999999998</v>
      </c>
      <c r="K378" s="200" t="s">
        <v>166</v>
      </c>
      <c r="L378" s="67"/>
      <c r="M378" s="204" t="s">
        <v>35</v>
      </c>
      <c r="N378" s="205" t="s">
        <v>49</v>
      </c>
      <c r="O378" s="206">
        <v>0</v>
      </c>
      <c r="P378" s="206">
        <f>O378*H378</f>
        <v>0</v>
      </c>
      <c r="Q378" s="206">
        <v>0</v>
      </c>
      <c r="R378" s="206">
        <f>Q378*H378</f>
        <v>0</v>
      </c>
      <c r="S378" s="206">
        <v>0</v>
      </c>
      <c r="T378" s="207">
        <f>S378*H378</f>
        <v>0</v>
      </c>
      <c r="AR378" s="24" t="s">
        <v>167</v>
      </c>
      <c r="AT378" s="24" t="s">
        <v>162</v>
      </c>
      <c r="AU378" s="24" t="s">
        <v>88</v>
      </c>
      <c r="AY378" s="24" t="s">
        <v>160</v>
      </c>
      <c r="BE378" s="208">
        <f>IF(N378="základní",J378,0)</f>
        <v>16405.509999999998</v>
      </c>
      <c r="BF378" s="208">
        <f>IF(N378="snížená",J378,0)</f>
        <v>0</v>
      </c>
      <c r="BG378" s="208">
        <f>IF(N378="zákl. přenesená",J378,0)</f>
        <v>0</v>
      </c>
      <c r="BH378" s="208">
        <f>IF(N378="sníž. přenesená",J378,0)</f>
        <v>0</v>
      </c>
      <c r="BI378" s="208">
        <f>IF(N378="nulová",J378,0)</f>
        <v>0</v>
      </c>
      <c r="BJ378" s="24" t="s">
        <v>86</v>
      </c>
      <c r="BK378" s="208">
        <f>ROUND(I378*H378,2)</f>
        <v>16405.509999999998</v>
      </c>
      <c r="BL378" s="24" t="s">
        <v>167</v>
      </c>
      <c r="BM378" s="24" t="s">
        <v>557</v>
      </c>
    </row>
    <row r="379" s="11" customFormat="1">
      <c r="B379" s="209"/>
      <c r="C379" s="210"/>
      <c r="D379" s="211" t="s">
        <v>169</v>
      </c>
      <c r="E379" s="212" t="s">
        <v>35</v>
      </c>
      <c r="F379" s="213" t="s">
        <v>558</v>
      </c>
      <c r="G379" s="210"/>
      <c r="H379" s="214">
        <v>105.842</v>
      </c>
      <c r="I379" s="210"/>
      <c r="J379" s="210"/>
      <c r="K379" s="210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169</v>
      </c>
      <c r="AU379" s="219" t="s">
        <v>88</v>
      </c>
      <c r="AV379" s="11" t="s">
        <v>88</v>
      </c>
      <c r="AW379" s="11" t="s">
        <v>41</v>
      </c>
      <c r="AX379" s="11" t="s">
        <v>86</v>
      </c>
      <c r="AY379" s="219" t="s">
        <v>160</v>
      </c>
    </row>
    <row r="380" s="1" customFormat="1" ht="25.5" customHeight="1">
      <c r="B380" s="41"/>
      <c r="C380" s="198" t="s">
        <v>559</v>
      </c>
      <c r="D380" s="198" t="s">
        <v>162</v>
      </c>
      <c r="E380" s="199" t="s">
        <v>560</v>
      </c>
      <c r="F380" s="200" t="s">
        <v>561</v>
      </c>
      <c r="G380" s="201" t="s">
        <v>321</v>
      </c>
      <c r="H380" s="202">
        <v>139.51900000000001</v>
      </c>
      <c r="I380" s="203">
        <v>140</v>
      </c>
      <c r="J380" s="203">
        <f>ROUND(I380*H380,2)</f>
        <v>19532.66</v>
      </c>
      <c r="K380" s="200" t="s">
        <v>166</v>
      </c>
      <c r="L380" s="67"/>
      <c r="M380" s="204" t="s">
        <v>35</v>
      </c>
      <c r="N380" s="205" t="s">
        <v>49</v>
      </c>
      <c r="O380" s="206">
        <v>0</v>
      </c>
      <c r="P380" s="206">
        <f>O380*H380</f>
        <v>0</v>
      </c>
      <c r="Q380" s="206">
        <v>0</v>
      </c>
      <c r="R380" s="206">
        <f>Q380*H380</f>
        <v>0</v>
      </c>
      <c r="S380" s="206">
        <v>0</v>
      </c>
      <c r="T380" s="207">
        <f>S380*H380</f>
        <v>0</v>
      </c>
      <c r="AR380" s="24" t="s">
        <v>167</v>
      </c>
      <c r="AT380" s="24" t="s">
        <v>162</v>
      </c>
      <c r="AU380" s="24" t="s">
        <v>88</v>
      </c>
      <c r="AY380" s="24" t="s">
        <v>160</v>
      </c>
      <c r="BE380" s="208">
        <f>IF(N380="základní",J380,0)</f>
        <v>19532.66</v>
      </c>
      <c r="BF380" s="208">
        <f>IF(N380="snížená",J380,0)</f>
        <v>0</v>
      </c>
      <c r="BG380" s="208">
        <f>IF(N380="zákl. přenesená",J380,0)</f>
        <v>0</v>
      </c>
      <c r="BH380" s="208">
        <f>IF(N380="sníž. přenesená",J380,0)</f>
        <v>0</v>
      </c>
      <c r="BI380" s="208">
        <f>IF(N380="nulová",J380,0)</f>
        <v>0</v>
      </c>
      <c r="BJ380" s="24" t="s">
        <v>86</v>
      </c>
      <c r="BK380" s="208">
        <f>ROUND(I380*H380,2)</f>
        <v>19532.66</v>
      </c>
      <c r="BL380" s="24" t="s">
        <v>167</v>
      </c>
      <c r="BM380" s="24" t="s">
        <v>562</v>
      </c>
    </row>
    <row r="381" s="11" customFormat="1">
      <c r="B381" s="209"/>
      <c r="C381" s="210"/>
      <c r="D381" s="211" t="s">
        <v>169</v>
      </c>
      <c r="E381" s="212" t="s">
        <v>35</v>
      </c>
      <c r="F381" s="213" t="s">
        <v>563</v>
      </c>
      <c r="G381" s="210"/>
      <c r="H381" s="214">
        <v>139.51900000000001</v>
      </c>
      <c r="I381" s="210"/>
      <c r="J381" s="210"/>
      <c r="K381" s="210"/>
      <c r="L381" s="215"/>
      <c r="M381" s="216"/>
      <c r="N381" s="217"/>
      <c r="O381" s="217"/>
      <c r="P381" s="217"/>
      <c r="Q381" s="217"/>
      <c r="R381" s="217"/>
      <c r="S381" s="217"/>
      <c r="T381" s="218"/>
      <c r="AT381" s="219" t="s">
        <v>169</v>
      </c>
      <c r="AU381" s="219" t="s">
        <v>88</v>
      </c>
      <c r="AV381" s="11" t="s">
        <v>88</v>
      </c>
      <c r="AW381" s="11" t="s">
        <v>41</v>
      </c>
      <c r="AX381" s="11" t="s">
        <v>86</v>
      </c>
      <c r="AY381" s="219" t="s">
        <v>160</v>
      </c>
    </row>
    <row r="382" s="10" customFormat="1" ht="29.88" customHeight="1">
      <c r="B382" s="183"/>
      <c r="C382" s="184"/>
      <c r="D382" s="185" t="s">
        <v>77</v>
      </c>
      <c r="E382" s="196" t="s">
        <v>564</v>
      </c>
      <c r="F382" s="196" t="s">
        <v>565</v>
      </c>
      <c r="G382" s="184"/>
      <c r="H382" s="184"/>
      <c r="I382" s="184"/>
      <c r="J382" s="197">
        <f>BK382</f>
        <v>384485.65000000002</v>
      </c>
      <c r="K382" s="184"/>
      <c r="L382" s="188"/>
      <c r="M382" s="189"/>
      <c r="N382" s="190"/>
      <c r="O382" s="190"/>
      <c r="P382" s="191">
        <f>P383</f>
        <v>688.90891999999997</v>
      </c>
      <c r="Q382" s="190"/>
      <c r="R382" s="191">
        <f>R383</f>
        <v>0</v>
      </c>
      <c r="S382" s="190"/>
      <c r="T382" s="192">
        <f>T383</f>
        <v>0</v>
      </c>
      <c r="AR382" s="193" t="s">
        <v>86</v>
      </c>
      <c r="AT382" s="194" t="s">
        <v>77</v>
      </c>
      <c r="AU382" s="194" t="s">
        <v>86</v>
      </c>
      <c r="AY382" s="193" t="s">
        <v>160</v>
      </c>
      <c r="BK382" s="195">
        <f>BK383</f>
        <v>384485.65000000002</v>
      </c>
    </row>
    <row r="383" s="1" customFormat="1" ht="38.25" customHeight="1">
      <c r="B383" s="41"/>
      <c r="C383" s="198" t="s">
        <v>566</v>
      </c>
      <c r="D383" s="198" t="s">
        <v>162</v>
      </c>
      <c r="E383" s="199" t="s">
        <v>567</v>
      </c>
      <c r="F383" s="200" t="s">
        <v>568</v>
      </c>
      <c r="G383" s="201" t="s">
        <v>321</v>
      </c>
      <c r="H383" s="202">
        <v>465.47899999999998</v>
      </c>
      <c r="I383" s="203">
        <v>826</v>
      </c>
      <c r="J383" s="203">
        <f>ROUND(I383*H383,2)</f>
        <v>384485.65000000002</v>
      </c>
      <c r="K383" s="200" t="s">
        <v>166</v>
      </c>
      <c r="L383" s="67"/>
      <c r="M383" s="204" t="s">
        <v>35</v>
      </c>
      <c r="N383" s="258" t="s">
        <v>49</v>
      </c>
      <c r="O383" s="259">
        <v>1.48</v>
      </c>
      <c r="P383" s="259">
        <f>O383*H383</f>
        <v>688.90891999999997</v>
      </c>
      <c r="Q383" s="259">
        <v>0</v>
      </c>
      <c r="R383" s="259">
        <f>Q383*H383</f>
        <v>0</v>
      </c>
      <c r="S383" s="259">
        <v>0</v>
      </c>
      <c r="T383" s="260">
        <f>S383*H383</f>
        <v>0</v>
      </c>
      <c r="AR383" s="24" t="s">
        <v>167</v>
      </c>
      <c r="AT383" s="24" t="s">
        <v>162</v>
      </c>
      <c r="AU383" s="24" t="s">
        <v>88</v>
      </c>
      <c r="AY383" s="24" t="s">
        <v>160</v>
      </c>
      <c r="BE383" s="208">
        <f>IF(N383="základní",J383,0)</f>
        <v>384485.65000000002</v>
      </c>
      <c r="BF383" s="208">
        <f>IF(N383="snížená",J383,0)</f>
        <v>0</v>
      </c>
      <c r="BG383" s="208">
        <f>IF(N383="zákl. přenesená",J383,0)</f>
        <v>0</v>
      </c>
      <c r="BH383" s="208">
        <f>IF(N383="sníž. přenesená",J383,0)</f>
        <v>0</v>
      </c>
      <c r="BI383" s="208">
        <f>IF(N383="nulová",J383,0)</f>
        <v>0</v>
      </c>
      <c r="BJ383" s="24" t="s">
        <v>86</v>
      </c>
      <c r="BK383" s="208">
        <f>ROUND(I383*H383,2)</f>
        <v>384485.65000000002</v>
      </c>
      <c r="BL383" s="24" t="s">
        <v>167</v>
      </c>
      <c r="BM383" s="24" t="s">
        <v>569</v>
      </c>
    </row>
    <row r="384" s="1" customFormat="1" ht="6.96" customHeight="1">
      <c r="B384" s="62"/>
      <c r="C384" s="63"/>
      <c r="D384" s="63"/>
      <c r="E384" s="63"/>
      <c r="F384" s="63"/>
      <c r="G384" s="63"/>
      <c r="H384" s="63"/>
      <c r="I384" s="63"/>
      <c r="J384" s="63"/>
      <c r="K384" s="63"/>
      <c r="L384" s="67"/>
    </row>
  </sheetData>
  <sheetProtection sheet="1" autoFilter="0" formatColumns="0" formatRows="0" objects="1" scenarios="1" spinCount="100000" saltValue="roRNOSMifyULVsyvw20TIHm+P/HwYWtSOJOQTXODAQtMYsOQnMXL8MYx52WFV9k1VUtI7Kxk/0h9emI9Mh8kHg==" hashValue="ODRjqBR5GBf5C8UoJUOkQg3DfX4nhFDzE4MqNK4WsIdCneWEJgc2eOY9QmVj26vYK8O9VuXRLrsHnBkvZUIYgw==" algorithmName="SHA-512" password="CC35"/>
  <autoFilter ref="C85:K383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1"/>
      <c r="B1" s="17"/>
      <c r="C1" s="17"/>
      <c r="D1" s="18" t="s">
        <v>1</v>
      </c>
      <c r="E1" s="17"/>
      <c r="F1" s="132" t="s">
        <v>104</v>
      </c>
      <c r="G1" s="132" t="s">
        <v>105</v>
      </c>
      <c r="H1" s="132"/>
      <c r="I1" s="17"/>
      <c r="J1" s="132" t="s">
        <v>106</v>
      </c>
      <c r="K1" s="18" t="s">
        <v>107</v>
      </c>
      <c r="L1" s="132" t="s">
        <v>108</v>
      </c>
      <c r="M1" s="132"/>
      <c r="N1" s="132"/>
      <c r="O1" s="132"/>
      <c r="P1" s="132"/>
      <c r="Q1" s="132"/>
      <c r="R1" s="132"/>
      <c r="S1" s="132"/>
      <c r="T1" s="132"/>
      <c r="U1" s="133"/>
      <c r="V1" s="133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  <c r="AZ2" s="134" t="s">
        <v>570</v>
      </c>
      <c r="BA2" s="134" t="s">
        <v>571</v>
      </c>
      <c r="BB2" s="134" t="s">
        <v>35</v>
      </c>
      <c r="BC2" s="134" t="s">
        <v>572</v>
      </c>
      <c r="BD2" s="13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88</v>
      </c>
      <c r="AZ3" s="134" t="s">
        <v>112</v>
      </c>
      <c r="BA3" s="134" t="s">
        <v>35</v>
      </c>
      <c r="BB3" s="134" t="s">
        <v>35</v>
      </c>
      <c r="BC3" s="134" t="s">
        <v>573</v>
      </c>
      <c r="BD3" s="134" t="s">
        <v>88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29"/>
      <c r="J4" s="29"/>
      <c r="K4" s="31"/>
      <c r="M4" s="32" t="s">
        <v>12</v>
      </c>
      <c r="AT4" s="24" t="s">
        <v>6</v>
      </c>
      <c r="AZ4" s="134" t="s">
        <v>115</v>
      </c>
      <c r="BA4" s="134" t="s">
        <v>35</v>
      </c>
      <c r="BB4" s="134" t="s">
        <v>35</v>
      </c>
      <c r="BC4" s="134" t="s">
        <v>574</v>
      </c>
      <c r="BD4" s="134" t="s">
        <v>88</v>
      </c>
    </row>
    <row r="5" ht="6.96" customHeight="1">
      <c r="B5" s="28"/>
      <c r="C5" s="29"/>
      <c r="D5" s="29"/>
      <c r="E5" s="29"/>
      <c r="F5" s="29"/>
      <c r="G5" s="29"/>
      <c r="H5" s="29"/>
      <c r="I5" s="29"/>
      <c r="J5" s="29"/>
      <c r="K5" s="31"/>
      <c r="AZ5" s="134" t="s">
        <v>118</v>
      </c>
      <c r="BA5" s="134" t="s">
        <v>35</v>
      </c>
      <c r="BB5" s="134" t="s">
        <v>35</v>
      </c>
      <c r="BC5" s="134" t="s">
        <v>575</v>
      </c>
      <c r="BD5" s="134" t="s">
        <v>88</v>
      </c>
    </row>
    <row r="6">
      <c r="B6" s="28"/>
      <c r="C6" s="29"/>
      <c r="D6" s="37" t="s">
        <v>16</v>
      </c>
      <c r="E6" s="29"/>
      <c r="F6" s="29"/>
      <c r="G6" s="29"/>
      <c r="H6" s="29"/>
      <c r="I6" s="29"/>
      <c r="J6" s="29"/>
      <c r="K6" s="31"/>
      <c r="AZ6" s="134" t="s">
        <v>576</v>
      </c>
      <c r="BA6" s="134" t="s">
        <v>35</v>
      </c>
      <c r="BB6" s="134" t="s">
        <v>35</v>
      </c>
      <c r="BC6" s="134" t="s">
        <v>577</v>
      </c>
      <c r="BD6" s="134" t="s">
        <v>88</v>
      </c>
    </row>
    <row r="7" ht="16.5" customHeight="1">
      <c r="B7" s="28"/>
      <c r="C7" s="29"/>
      <c r="D7" s="29"/>
      <c r="E7" s="135" t="str">
        <f>'Rekapitulace stavby'!K6</f>
        <v>Rekonstrukce kanalizační stoky AIa v ul. Písečná, Kolín</v>
      </c>
      <c r="F7" s="37"/>
      <c r="G7" s="37"/>
      <c r="H7" s="37"/>
      <c r="I7" s="29"/>
      <c r="J7" s="29"/>
      <c r="K7" s="31"/>
      <c r="AZ7" s="134" t="s">
        <v>578</v>
      </c>
      <c r="BA7" s="134" t="s">
        <v>35</v>
      </c>
      <c r="BB7" s="134" t="s">
        <v>35</v>
      </c>
      <c r="BC7" s="134" t="s">
        <v>579</v>
      </c>
      <c r="BD7" s="134" t="s">
        <v>88</v>
      </c>
    </row>
    <row r="8" s="1" customFormat="1">
      <c r="B8" s="41"/>
      <c r="C8" s="42"/>
      <c r="D8" s="37" t="s">
        <v>127</v>
      </c>
      <c r="E8" s="42"/>
      <c r="F8" s="42"/>
      <c r="G8" s="42"/>
      <c r="H8" s="42"/>
      <c r="I8" s="42"/>
      <c r="J8" s="42"/>
      <c r="K8" s="46"/>
      <c r="AZ8" s="134" t="s">
        <v>580</v>
      </c>
      <c r="BA8" s="134" t="s">
        <v>35</v>
      </c>
      <c r="BB8" s="134" t="s">
        <v>35</v>
      </c>
      <c r="BC8" s="134" t="s">
        <v>581</v>
      </c>
      <c r="BD8" s="134" t="s">
        <v>88</v>
      </c>
    </row>
    <row r="9" s="1" customFormat="1" ht="36.96" customHeight="1">
      <c r="B9" s="41"/>
      <c r="C9" s="42"/>
      <c r="D9" s="42"/>
      <c r="E9" s="136" t="s">
        <v>582</v>
      </c>
      <c r="F9" s="42"/>
      <c r="G9" s="42"/>
      <c r="H9" s="42"/>
      <c r="I9" s="42"/>
      <c r="J9" s="42"/>
      <c r="K9" s="46"/>
      <c r="AZ9" s="134" t="s">
        <v>583</v>
      </c>
      <c r="BA9" s="134" t="s">
        <v>35</v>
      </c>
      <c r="BB9" s="134" t="s">
        <v>35</v>
      </c>
      <c r="BC9" s="134" t="s">
        <v>584</v>
      </c>
      <c r="BD9" s="134" t="s">
        <v>88</v>
      </c>
    </row>
    <row r="10" s="1" customFormat="1">
      <c r="B10" s="41"/>
      <c r="C10" s="42"/>
      <c r="D10" s="42"/>
      <c r="E10" s="42"/>
      <c r="F10" s="42"/>
      <c r="G10" s="42"/>
      <c r="H10" s="42"/>
      <c r="I10" s="42"/>
      <c r="J10" s="42"/>
      <c r="K10" s="46"/>
    </row>
    <row r="11" s="1" customFormat="1" ht="14.4" customHeight="1">
      <c r="B11" s="41"/>
      <c r="C11" s="42"/>
      <c r="D11" s="37" t="s">
        <v>18</v>
      </c>
      <c r="E11" s="42"/>
      <c r="F11" s="34" t="s">
        <v>19</v>
      </c>
      <c r="G11" s="42"/>
      <c r="H11" s="42"/>
      <c r="I11" s="37" t="s">
        <v>20</v>
      </c>
      <c r="J11" s="34" t="s">
        <v>35</v>
      </c>
      <c r="K11" s="46"/>
    </row>
    <row r="12" s="1" customFormat="1" ht="14.4" customHeight="1">
      <c r="B12" s="41"/>
      <c r="C12" s="42"/>
      <c r="D12" s="37" t="s">
        <v>22</v>
      </c>
      <c r="E12" s="42"/>
      <c r="F12" s="34" t="s">
        <v>23</v>
      </c>
      <c r="G12" s="42"/>
      <c r="H12" s="42"/>
      <c r="I12" s="37" t="s">
        <v>24</v>
      </c>
      <c r="J12" s="137" t="str">
        <f>'Rekapitulace stavby'!AN8</f>
        <v>3. 1. 2018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42"/>
      <c r="J13" s="42"/>
      <c r="K13" s="46"/>
    </row>
    <row r="14" s="1" customFormat="1" ht="14.4" customHeight="1">
      <c r="B14" s="41"/>
      <c r="C14" s="42"/>
      <c r="D14" s="37" t="s">
        <v>30</v>
      </c>
      <c r="E14" s="42"/>
      <c r="F14" s="42"/>
      <c r="G14" s="42"/>
      <c r="H14" s="42"/>
      <c r="I14" s="37" t="s">
        <v>31</v>
      </c>
      <c r="J14" s="34" t="s">
        <v>32</v>
      </c>
      <c r="K14" s="46"/>
    </row>
    <row r="15" s="1" customFormat="1" ht="18" customHeight="1">
      <c r="B15" s="41"/>
      <c r="C15" s="42"/>
      <c r="D15" s="42"/>
      <c r="E15" s="34" t="s">
        <v>33</v>
      </c>
      <c r="F15" s="42"/>
      <c r="G15" s="42"/>
      <c r="H15" s="42"/>
      <c r="I15" s="37" t="s">
        <v>34</v>
      </c>
      <c r="J15" s="34" t="s">
        <v>35</v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42"/>
      <c r="J16" s="42"/>
      <c r="K16" s="46"/>
    </row>
    <row r="17" s="1" customFormat="1" ht="14.4" customHeight="1">
      <c r="B17" s="41"/>
      <c r="C17" s="42"/>
      <c r="D17" s="37" t="s">
        <v>36</v>
      </c>
      <c r="E17" s="42"/>
      <c r="F17" s="42"/>
      <c r="G17" s="42"/>
      <c r="H17" s="42"/>
      <c r="I17" s="37" t="s">
        <v>31</v>
      </c>
      <c r="J17" s="34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 xml:space="preserve"> </v>
      </c>
      <c r="F18" s="42"/>
      <c r="G18" s="42"/>
      <c r="H18" s="42"/>
      <c r="I18" s="37" t="s">
        <v>34</v>
      </c>
      <c r="J18" s="34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42"/>
      <c r="J19" s="42"/>
      <c r="K19" s="46"/>
    </row>
    <row r="20" s="1" customFormat="1" ht="14.4" customHeight="1">
      <c r="B20" s="41"/>
      <c r="C20" s="42"/>
      <c r="D20" s="37" t="s">
        <v>38</v>
      </c>
      <c r="E20" s="42"/>
      <c r="F20" s="42"/>
      <c r="G20" s="42"/>
      <c r="H20" s="42"/>
      <c r="I20" s="37" t="s">
        <v>31</v>
      </c>
      <c r="J20" s="34" t="s">
        <v>39</v>
      </c>
      <c r="K20" s="46"/>
    </row>
    <row r="21" s="1" customFormat="1" ht="18" customHeight="1">
      <c r="B21" s="41"/>
      <c r="C21" s="42"/>
      <c r="D21" s="42"/>
      <c r="E21" s="34" t="s">
        <v>40</v>
      </c>
      <c r="F21" s="42"/>
      <c r="G21" s="42"/>
      <c r="H21" s="42"/>
      <c r="I21" s="37" t="s">
        <v>34</v>
      </c>
      <c r="J21" s="34" t="s">
        <v>35</v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42"/>
      <c r="J22" s="42"/>
      <c r="K22" s="46"/>
    </row>
    <row r="23" s="1" customFormat="1" ht="14.4" customHeight="1">
      <c r="B23" s="41"/>
      <c r="C23" s="42"/>
      <c r="D23" s="37" t="s">
        <v>42</v>
      </c>
      <c r="E23" s="42"/>
      <c r="F23" s="42"/>
      <c r="G23" s="42"/>
      <c r="H23" s="42"/>
      <c r="I23" s="42"/>
      <c r="J23" s="42"/>
      <c r="K23" s="46"/>
    </row>
    <row r="24" s="6" customFormat="1" ht="16.5" customHeight="1">
      <c r="B24" s="138"/>
      <c r="C24" s="139"/>
      <c r="D24" s="139"/>
      <c r="E24" s="39" t="s">
        <v>35</v>
      </c>
      <c r="F24" s="39"/>
      <c r="G24" s="39"/>
      <c r="H24" s="39"/>
      <c r="I24" s="139"/>
      <c r="J24" s="139"/>
      <c r="K24" s="140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42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01"/>
      <c r="J26" s="101"/>
      <c r="K26" s="141"/>
    </row>
    <row r="27" s="1" customFormat="1" ht="25.44" customHeight="1">
      <c r="B27" s="41"/>
      <c r="C27" s="42"/>
      <c r="D27" s="142" t="s">
        <v>44</v>
      </c>
      <c r="E27" s="42"/>
      <c r="F27" s="42"/>
      <c r="G27" s="42"/>
      <c r="H27" s="42"/>
      <c r="I27" s="42"/>
      <c r="J27" s="143">
        <f>ROUND(J85,2)</f>
        <v>1341743.9199999999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01"/>
      <c r="J28" s="101"/>
      <c r="K28" s="141"/>
    </row>
    <row r="29" s="1" customFormat="1" ht="14.4" customHeight="1">
      <c r="B29" s="41"/>
      <c r="C29" s="42"/>
      <c r="D29" s="42"/>
      <c r="E29" s="42"/>
      <c r="F29" s="47" t="s">
        <v>46</v>
      </c>
      <c r="G29" s="42"/>
      <c r="H29" s="42"/>
      <c r="I29" s="47" t="s">
        <v>45</v>
      </c>
      <c r="J29" s="47" t="s">
        <v>47</v>
      </c>
      <c r="K29" s="46"/>
    </row>
    <row r="30" s="1" customFormat="1" ht="14.4" customHeight="1">
      <c r="B30" s="41"/>
      <c r="C30" s="42"/>
      <c r="D30" s="50" t="s">
        <v>48</v>
      </c>
      <c r="E30" s="50" t="s">
        <v>49</v>
      </c>
      <c r="F30" s="144">
        <f>ROUND(SUM(BE85:BE302), 2)</f>
        <v>1341743.9199999999</v>
      </c>
      <c r="G30" s="42"/>
      <c r="H30" s="42"/>
      <c r="I30" s="145">
        <v>0.20999999999999999</v>
      </c>
      <c r="J30" s="144">
        <f>ROUND(ROUND((SUM(BE85:BE302)), 2)*I30, 2)</f>
        <v>281766.21999999997</v>
      </c>
      <c r="K30" s="46"/>
    </row>
    <row r="31" s="1" customFormat="1" ht="14.4" customHeight="1">
      <c r="B31" s="41"/>
      <c r="C31" s="42"/>
      <c r="D31" s="42"/>
      <c r="E31" s="50" t="s">
        <v>50</v>
      </c>
      <c r="F31" s="144">
        <f>ROUND(SUM(BF85:BF302), 2)</f>
        <v>0</v>
      </c>
      <c r="G31" s="42"/>
      <c r="H31" s="42"/>
      <c r="I31" s="145">
        <v>0.14999999999999999</v>
      </c>
      <c r="J31" s="144">
        <f>ROUND(ROUND((SUM(BF85:BF302)),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51</v>
      </c>
      <c r="F32" s="144">
        <f>ROUND(SUM(BG85:BG302), 2)</f>
        <v>0</v>
      </c>
      <c r="G32" s="42"/>
      <c r="H32" s="42"/>
      <c r="I32" s="145">
        <v>0.20999999999999999</v>
      </c>
      <c r="J32" s="144">
        <v>0</v>
      </c>
      <c r="K32" s="46"/>
    </row>
    <row r="33" hidden="1" s="1" customFormat="1" ht="14.4" customHeight="1">
      <c r="B33" s="41"/>
      <c r="C33" s="42"/>
      <c r="D33" s="42"/>
      <c r="E33" s="50" t="s">
        <v>52</v>
      </c>
      <c r="F33" s="144">
        <f>ROUND(SUM(BH85:BH302), 2)</f>
        <v>0</v>
      </c>
      <c r="G33" s="42"/>
      <c r="H33" s="42"/>
      <c r="I33" s="145">
        <v>0.14999999999999999</v>
      </c>
      <c r="J33" s="144">
        <v>0</v>
      </c>
      <c r="K33" s="46"/>
    </row>
    <row r="34" hidden="1" s="1" customFormat="1" ht="14.4" customHeight="1">
      <c r="B34" s="41"/>
      <c r="C34" s="42"/>
      <c r="D34" s="42"/>
      <c r="E34" s="50" t="s">
        <v>53</v>
      </c>
      <c r="F34" s="144">
        <f>ROUND(SUM(BI85:BI302), 2)</f>
        <v>0</v>
      </c>
      <c r="G34" s="42"/>
      <c r="H34" s="42"/>
      <c r="I34" s="145">
        <v>0</v>
      </c>
      <c r="J34" s="144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42"/>
      <c r="J35" s="42"/>
      <c r="K35" s="46"/>
    </row>
    <row r="36" s="1" customFormat="1" ht="25.44" customHeight="1">
      <c r="B36" s="41"/>
      <c r="C36" s="146"/>
      <c r="D36" s="147" t="s">
        <v>54</v>
      </c>
      <c r="E36" s="93"/>
      <c r="F36" s="93"/>
      <c r="G36" s="148" t="s">
        <v>55</v>
      </c>
      <c r="H36" s="149" t="s">
        <v>56</v>
      </c>
      <c r="I36" s="93"/>
      <c r="J36" s="150">
        <f>SUM(J27:J34)</f>
        <v>1623510.1399999999</v>
      </c>
      <c r="K36" s="151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63"/>
      <c r="J37" s="63"/>
      <c r="K37" s="64"/>
    </row>
    <row r="41" s="1" customFormat="1" ht="6.96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154"/>
    </row>
    <row r="42" s="1" customFormat="1" ht="36.96" customHeight="1">
      <c r="B42" s="41"/>
      <c r="C42" s="30" t="s">
        <v>129</v>
      </c>
      <c r="D42" s="42"/>
      <c r="E42" s="42"/>
      <c r="F42" s="42"/>
      <c r="G42" s="42"/>
      <c r="H42" s="42"/>
      <c r="I42" s="42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42"/>
      <c r="J43" s="42"/>
      <c r="K43" s="46"/>
    </row>
    <row r="44" s="1" customFormat="1" ht="14.4" customHeight="1">
      <c r="B44" s="41"/>
      <c r="C44" s="37" t="s">
        <v>16</v>
      </c>
      <c r="D44" s="42"/>
      <c r="E44" s="42"/>
      <c r="F44" s="42"/>
      <c r="G44" s="42"/>
      <c r="H44" s="42"/>
      <c r="I44" s="42"/>
      <c r="J44" s="42"/>
      <c r="K44" s="46"/>
    </row>
    <row r="45" s="1" customFormat="1" ht="16.5" customHeight="1">
      <c r="B45" s="41"/>
      <c r="C45" s="42"/>
      <c r="D45" s="42"/>
      <c r="E45" s="135" t="str">
        <f>E7</f>
        <v>Rekonstrukce kanalizační stoky AIa v ul. Písečná, Kolín</v>
      </c>
      <c r="F45" s="37"/>
      <c r="G45" s="37"/>
      <c r="H45" s="37"/>
      <c r="I45" s="42"/>
      <c r="J45" s="42"/>
      <c r="K45" s="46"/>
    </row>
    <row r="46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42"/>
      <c r="J46" s="42"/>
      <c r="K46" s="46"/>
    </row>
    <row r="47" s="1" customFormat="1" ht="17.25" customHeight="1">
      <c r="B47" s="41"/>
      <c r="C47" s="42"/>
      <c r="D47" s="42"/>
      <c r="E47" s="136" t="str">
        <f>E9</f>
        <v>SO 02 - Rekonstrukce kanalizačních přípojek</v>
      </c>
      <c r="F47" s="42"/>
      <c r="G47" s="42"/>
      <c r="H47" s="42"/>
      <c r="I47" s="42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42"/>
      <c r="J48" s="42"/>
      <c r="K48" s="46"/>
    </row>
    <row r="49" s="1" customFormat="1" ht="18" customHeight="1">
      <c r="B49" s="41"/>
      <c r="C49" s="37" t="s">
        <v>22</v>
      </c>
      <c r="D49" s="42"/>
      <c r="E49" s="42"/>
      <c r="F49" s="34" t="str">
        <f>F12</f>
        <v>Kolín</v>
      </c>
      <c r="G49" s="42"/>
      <c r="H49" s="42"/>
      <c r="I49" s="37" t="s">
        <v>24</v>
      </c>
      <c r="J49" s="137" t="str">
        <f>IF(J12="","",J12)</f>
        <v>3. 1. 2018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42"/>
      <c r="J50" s="42"/>
      <c r="K50" s="46"/>
    </row>
    <row r="51" s="1" customFormat="1">
      <c r="B51" s="41"/>
      <c r="C51" s="37" t="s">
        <v>30</v>
      </c>
      <c r="D51" s="42"/>
      <c r="E51" s="42"/>
      <c r="F51" s="34" t="str">
        <f>E15</f>
        <v>Město Kolín, Karlovo nám. 78, 280 02 Kolín</v>
      </c>
      <c r="G51" s="42"/>
      <c r="H51" s="42"/>
      <c r="I51" s="37" t="s">
        <v>38</v>
      </c>
      <c r="J51" s="39" t="str">
        <f>E21</f>
        <v>LK PROJEKT s.r.o., ul.28.října 933/11, Čelákovice</v>
      </c>
      <c r="K51" s="46"/>
    </row>
    <row r="52" s="1" customFormat="1" ht="14.4" customHeight="1">
      <c r="B52" s="41"/>
      <c r="C52" s="37" t="s">
        <v>36</v>
      </c>
      <c r="D52" s="42"/>
      <c r="E52" s="42"/>
      <c r="F52" s="34" t="str">
        <f>IF(E18="","",E18)</f>
        <v xml:space="preserve"> </v>
      </c>
      <c r="G52" s="42"/>
      <c r="H52" s="42"/>
      <c r="I52" s="42"/>
      <c r="J52" s="155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42"/>
      <c r="J53" s="42"/>
      <c r="K53" s="46"/>
    </row>
    <row r="54" s="1" customFormat="1" ht="29.28" customHeight="1">
      <c r="B54" s="41"/>
      <c r="C54" s="156" t="s">
        <v>130</v>
      </c>
      <c r="D54" s="146"/>
      <c r="E54" s="146"/>
      <c r="F54" s="146"/>
      <c r="G54" s="146"/>
      <c r="H54" s="146"/>
      <c r="I54" s="146"/>
      <c r="J54" s="157" t="s">
        <v>131</v>
      </c>
      <c r="K54" s="158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42"/>
      <c r="J55" s="42"/>
      <c r="K55" s="46"/>
    </row>
    <row r="56" s="1" customFormat="1" ht="29.28" customHeight="1">
      <c r="B56" s="41"/>
      <c r="C56" s="159" t="s">
        <v>132</v>
      </c>
      <c r="D56" s="42"/>
      <c r="E56" s="42"/>
      <c r="F56" s="42"/>
      <c r="G56" s="42"/>
      <c r="H56" s="42"/>
      <c r="I56" s="42"/>
      <c r="J56" s="143">
        <f>J85</f>
        <v>1341743.9199999999</v>
      </c>
      <c r="K56" s="46"/>
      <c r="AU56" s="24" t="s">
        <v>133</v>
      </c>
    </row>
    <row r="57" s="7" customFormat="1" ht="24.96" customHeight="1">
      <c r="B57" s="160"/>
      <c r="C57" s="161"/>
      <c r="D57" s="162" t="s">
        <v>134</v>
      </c>
      <c r="E57" s="163"/>
      <c r="F57" s="163"/>
      <c r="G57" s="163"/>
      <c r="H57" s="163"/>
      <c r="I57" s="163"/>
      <c r="J57" s="164">
        <f>J86</f>
        <v>1341743.9199999999</v>
      </c>
      <c r="K57" s="165"/>
    </row>
    <row r="58" s="8" customFormat="1" ht="19.92" customHeight="1">
      <c r="B58" s="166"/>
      <c r="C58" s="167"/>
      <c r="D58" s="168" t="s">
        <v>135</v>
      </c>
      <c r="E58" s="169"/>
      <c r="F58" s="169"/>
      <c r="G58" s="169"/>
      <c r="H58" s="169"/>
      <c r="I58" s="169"/>
      <c r="J58" s="170">
        <f>J87</f>
        <v>611328.26000000001</v>
      </c>
      <c r="K58" s="171"/>
    </row>
    <row r="59" s="8" customFormat="1" ht="19.92" customHeight="1">
      <c r="B59" s="166"/>
      <c r="C59" s="167"/>
      <c r="D59" s="168" t="s">
        <v>136</v>
      </c>
      <c r="E59" s="169"/>
      <c r="F59" s="169"/>
      <c r="G59" s="169"/>
      <c r="H59" s="169"/>
      <c r="I59" s="169"/>
      <c r="J59" s="170">
        <f>J219</f>
        <v>52133.459999999999</v>
      </c>
      <c r="K59" s="171"/>
    </row>
    <row r="60" s="8" customFormat="1" ht="19.92" customHeight="1">
      <c r="B60" s="166"/>
      <c r="C60" s="167"/>
      <c r="D60" s="168" t="s">
        <v>137</v>
      </c>
      <c r="E60" s="169"/>
      <c r="F60" s="169"/>
      <c r="G60" s="169"/>
      <c r="H60" s="169"/>
      <c r="I60" s="169"/>
      <c r="J60" s="170">
        <f>J229</f>
        <v>18123.75</v>
      </c>
      <c r="K60" s="171"/>
    </row>
    <row r="61" s="8" customFormat="1" ht="19.92" customHeight="1">
      <c r="B61" s="166"/>
      <c r="C61" s="167"/>
      <c r="D61" s="168" t="s">
        <v>138</v>
      </c>
      <c r="E61" s="169"/>
      <c r="F61" s="169"/>
      <c r="G61" s="169"/>
      <c r="H61" s="169"/>
      <c r="I61" s="169"/>
      <c r="J61" s="170">
        <f>J234</f>
        <v>27746.52</v>
      </c>
      <c r="K61" s="171"/>
    </row>
    <row r="62" s="8" customFormat="1" ht="19.92" customHeight="1">
      <c r="B62" s="166"/>
      <c r="C62" s="167"/>
      <c r="D62" s="168" t="s">
        <v>140</v>
      </c>
      <c r="E62" s="169"/>
      <c r="F62" s="169"/>
      <c r="G62" s="169"/>
      <c r="H62" s="169"/>
      <c r="I62" s="169"/>
      <c r="J62" s="170">
        <f>J248</f>
        <v>362346.25</v>
      </c>
      <c r="K62" s="171"/>
    </row>
    <row r="63" s="8" customFormat="1" ht="19.92" customHeight="1">
      <c r="B63" s="166"/>
      <c r="C63" s="167"/>
      <c r="D63" s="168" t="s">
        <v>141</v>
      </c>
      <c r="E63" s="169"/>
      <c r="F63" s="169"/>
      <c r="G63" s="169"/>
      <c r="H63" s="169"/>
      <c r="I63" s="169"/>
      <c r="J63" s="170">
        <f>J279</f>
        <v>23467.41</v>
      </c>
      <c r="K63" s="171"/>
    </row>
    <row r="64" s="8" customFormat="1" ht="19.92" customHeight="1">
      <c r="B64" s="166"/>
      <c r="C64" s="167"/>
      <c r="D64" s="168" t="s">
        <v>142</v>
      </c>
      <c r="E64" s="169"/>
      <c r="F64" s="169"/>
      <c r="G64" s="169"/>
      <c r="H64" s="169"/>
      <c r="I64" s="169"/>
      <c r="J64" s="170">
        <f>J285</f>
        <v>79993.239999999991</v>
      </c>
      <c r="K64" s="171"/>
    </row>
    <row r="65" s="8" customFormat="1" ht="19.92" customHeight="1">
      <c r="B65" s="166"/>
      <c r="C65" s="167"/>
      <c r="D65" s="168" t="s">
        <v>143</v>
      </c>
      <c r="E65" s="169"/>
      <c r="F65" s="169"/>
      <c r="G65" s="169"/>
      <c r="H65" s="169"/>
      <c r="I65" s="169"/>
      <c r="J65" s="170">
        <f>J301</f>
        <v>166605.03</v>
      </c>
      <c r="K65" s="171"/>
    </row>
    <row r="66" s="1" customFormat="1" ht="21.84" customHeight="1">
      <c r="B66" s="41"/>
      <c r="C66" s="42"/>
      <c r="D66" s="42"/>
      <c r="E66" s="42"/>
      <c r="F66" s="42"/>
      <c r="G66" s="42"/>
      <c r="H66" s="42"/>
      <c r="I66" s="42"/>
      <c r="J66" s="42"/>
      <c r="K66" s="46"/>
    </row>
    <row r="67" s="1" customFormat="1" ht="6.96" customHeight="1">
      <c r="B67" s="62"/>
      <c r="C67" s="63"/>
      <c r="D67" s="63"/>
      <c r="E67" s="63"/>
      <c r="F67" s="63"/>
      <c r="G67" s="63"/>
      <c r="H67" s="63"/>
      <c r="I67" s="63"/>
      <c r="J67" s="63"/>
      <c r="K67" s="64"/>
    </row>
    <row r="71" s="1" customFormat="1" ht="6.96" customHeight="1"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67"/>
    </row>
    <row r="72" s="1" customFormat="1" ht="36.96" customHeight="1">
      <c r="B72" s="41"/>
      <c r="C72" s="68" t="s">
        <v>144</v>
      </c>
      <c r="D72" s="69"/>
      <c r="E72" s="69"/>
      <c r="F72" s="69"/>
      <c r="G72" s="69"/>
      <c r="H72" s="69"/>
      <c r="I72" s="69"/>
      <c r="J72" s="69"/>
      <c r="K72" s="69"/>
      <c r="L72" s="67"/>
    </row>
    <row r="73" s="1" customFormat="1" ht="6.96" customHeight="1">
      <c r="B73" s="41"/>
      <c r="C73" s="69"/>
      <c r="D73" s="69"/>
      <c r="E73" s="69"/>
      <c r="F73" s="69"/>
      <c r="G73" s="69"/>
      <c r="H73" s="69"/>
      <c r="I73" s="69"/>
      <c r="J73" s="69"/>
      <c r="K73" s="69"/>
      <c r="L73" s="67"/>
    </row>
    <row r="74" s="1" customFormat="1" ht="14.4" customHeight="1">
      <c r="B74" s="41"/>
      <c r="C74" s="71" t="s">
        <v>16</v>
      </c>
      <c r="D74" s="69"/>
      <c r="E74" s="69"/>
      <c r="F74" s="69"/>
      <c r="G74" s="69"/>
      <c r="H74" s="69"/>
      <c r="I74" s="69"/>
      <c r="J74" s="69"/>
      <c r="K74" s="69"/>
      <c r="L74" s="67"/>
    </row>
    <row r="75" s="1" customFormat="1" ht="16.5" customHeight="1">
      <c r="B75" s="41"/>
      <c r="C75" s="69"/>
      <c r="D75" s="69"/>
      <c r="E75" s="172" t="str">
        <f>E7</f>
        <v>Rekonstrukce kanalizační stoky AIa v ul. Písečná, Kolín</v>
      </c>
      <c r="F75" s="71"/>
      <c r="G75" s="71"/>
      <c r="H75" s="71"/>
      <c r="I75" s="69"/>
      <c r="J75" s="69"/>
      <c r="K75" s="69"/>
      <c r="L75" s="67"/>
    </row>
    <row r="76" s="1" customFormat="1" ht="14.4" customHeight="1">
      <c r="B76" s="41"/>
      <c r="C76" s="71" t="s">
        <v>127</v>
      </c>
      <c r="D76" s="69"/>
      <c r="E76" s="69"/>
      <c r="F76" s="69"/>
      <c r="G76" s="69"/>
      <c r="H76" s="69"/>
      <c r="I76" s="69"/>
      <c r="J76" s="69"/>
      <c r="K76" s="69"/>
      <c r="L76" s="67"/>
    </row>
    <row r="77" s="1" customFormat="1" ht="17.25" customHeight="1">
      <c r="B77" s="41"/>
      <c r="C77" s="69"/>
      <c r="D77" s="69"/>
      <c r="E77" s="77" t="str">
        <f>E9</f>
        <v>SO 02 - Rekonstrukce kanalizačních přípojek</v>
      </c>
      <c r="F77" s="69"/>
      <c r="G77" s="69"/>
      <c r="H77" s="69"/>
      <c r="I77" s="69"/>
      <c r="J77" s="69"/>
      <c r="K77" s="69"/>
      <c r="L77" s="67"/>
    </row>
    <row r="78" s="1" customFormat="1" ht="6.96" customHeight="1">
      <c r="B78" s="41"/>
      <c r="C78" s="69"/>
      <c r="D78" s="69"/>
      <c r="E78" s="69"/>
      <c r="F78" s="69"/>
      <c r="G78" s="69"/>
      <c r="H78" s="69"/>
      <c r="I78" s="69"/>
      <c r="J78" s="69"/>
      <c r="K78" s="69"/>
      <c r="L78" s="67"/>
    </row>
    <row r="79" s="1" customFormat="1" ht="18" customHeight="1">
      <c r="B79" s="41"/>
      <c r="C79" s="71" t="s">
        <v>22</v>
      </c>
      <c r="D79" s="69"/>
      <c r="E79" s="69"/>
      <c r="F79" s="173" t="str">
        <f>F12</f>
        <v>Kolín</v>
      </c>
      <c r="G79" s="69"/>
      <c r="H79" s="69"/>
      <c r="I79" s="71" t="s">
        <v>24</v>
      </c>
      <c r="J79" s="80" t="str">
        <f>IF(J12="","",J12)</f>
        <v>3. 1. 2018</v>
      </c>
      <c r="K79" s="69"/>
      <c r="L79" s="67"/>
    </row>
    <row r="80" s="1" customFormat="1" ht="6.96" customHeight="1">
      <c r="B80" s="41"/>
      <c r="C80" s="69"/>
      <c r="D80" s="69"/>
      <c r="E80" s="69"/>
      <c r="F80" s="69"/>
      <c r="G80" s="69"/>
      <c r="H80" s="69"/>
      <c r="I80" s="69"/>
      <c r="J80" s="69"/>
      <c r="K80" s="69"/>
      <c r="L80" s="67"/>
    </row>
    <row r="81" s="1" customFormat="1">
      <c r="B81" s="41"/>
      <c r="C81" s="71" t="s">
        <v>30</v>
      </c>
      <c r="D81" s="69"/>
      <c r="E81" s="69"/>
      <c r="F81" s="173" t="str">
        <f>E15</f>
        <v>Město Kolín, Karlovo nám. 78, 280 02 Kolín</v>
      </c>
      <c r="G81" s="69"/>
      <c r="H81" s="69"/>
      <c r="I81" s="71" t="s">
        <v>38</v>
      </c>
      <c r="J81" s="173" t="str">
        <f>E21</f>
        <v>LK PROJEKT s.r.o., ul.28.října 933/11, Čelákovice</v>
      </c>
      <c r="K81" s="69"/>
      <c r="L81" s="67"/>
    </row>
    <row r="82" s="1" customFormat="1" ht="14.4" customHeight="1">
      <c r="B82" s="41"/>
      <c r="C82" s="71" t="s">
        <v>36</v>
      </c>
      <c r="D82" s="69"/>
      <c r="E82" s="69"/>
      <c r="F82" s="173" t="str">
        <f>IF(E18="","",E18)</f>
        <v xml:space="preserve"> </v>
      </c>
      <c r="G82" s="69"/>
      <c r="H82" s="69"/>
      <c r="I82" s="69"/>
      <c r="J82" s="69"/>
      <c r="K82" s="69"/>
      <c r="L82" s="67"/>
    </row>
    <row r="83" s="1" customFormat="1" ht="10.32" customHeight="1">
      <c r="B83" s="41"/>
      <c r="C83" s="69"/>
      <c r="D83" s="69"/>
      <c r="E83" s="69"/>
      <c r="F83" s="69"/>
      <c r="G83" s="69"/>
      <c r="H83" s="69"/>
      <c r="I83" s="69"/>
      <c r="J83" s="69"/>
      <c r="K83" s="69"/>
      <c r="L83" s="67"/>
    </row>
    <row r="84" s="9" customFormat="1" ht="29.28" customHeight="1">
      <c r="B84" s="174"/>
      <c r="C84" s="175" t="s">
        <v>145</v>
      </c>
      <c r="D84" s="176" t="s">
        <v>63</v>
      </c>
      <c r="E84" s="176" t="s">
        <v>59</v>
      </c>
      <c r="F84" s="176" t="s">
        <v>146</v>
      </c>
      <c r="G84" s="176" t="s">
        <v>147</v>
      </c>
      <c r="H84" s="176" t="s">
        <v>148</v>
      </c>
      <c r="I84" s="176" t="s">
        <v>149</v>
      </c>
      <c r="J84" s="176" t="s">
        <v>131</v>
      </c>
      <c r="K84" s="177" t="s">
        <v>150</v>
      </c>
      <c r="L84" s="178"/>
      <c r="M84" s="97" t="s">
        <v>151</v>
      </c>
      <c r="N84" s="98" t="s">
        <v>48</v>
      </c>
      <c r="O84" s="98" t="s">
        <v>152</v>
      </c>
      <c r="P84" s="98" t="s">
        <v>153</v>
      </c>
      <c r="Q84" s="98" t="s">
        <v>154</v>
      </c>
      <c r="R84" s="98" t="s">
        <v>155</v>
      </c>
      <c r="S84" s="98" t="s">
        <v>156</v>
      </c>
      <c r="T84" s="99" t="s">
        <v>157</v>
      </c>
    </row>
    <row r="85" s="1" customFormat="1" ht="29.28" customHeight="1">
      <c r="B85" s="41"/>
      <c r="C85" s="103" t="s">
        <v>132</v>
      </c>
      <c r="D85" s="69"/>
      <c r="E85" s="69"/>
      <c r="F85" s="69"/>
      <c r="G85" s="69"/>
      <c r="H85" s="69"/>
      <c r="I85" s="69"/>
      <c r="J85" s="179">
        <f>BK85</f>
        <v>1341743.9199999999</v>
      </c>
      <c r="K85" s="69"/>
      <c r="L85" s="67"/>
      <c r="M85" s="100"/>
      <c r="N85" s="101"/>
      <c r="O85" s="101"/>
      <c r="P85" s="180">
        <f>P86</f>
        <v>2127.1116950000001</v>
      </c>
      <c r="Q85" s="101"/>
      <c r="R85" s="180">
        <f>R86</f>
        <v>201.70145744999999</v>
      </c>
      <c r="S85" s="101"/>
      <c r="T85" s="181">
        <f>T86</f>
        <v>196.71589999999998</v>
      </c>
      <c r="AT85" s="24" t="s">
        <v>77</v>
      </c>
      <c r="AU85" s="24" t="s">
        <v>133</v>
      </c>
      <c r="BK85" s="182">
        <f>BK86</f>
        <v>1341743.9199999999</v>
      </c>
    </row>
    <row r="86" s="10" customFormat="1" ht="37.44" customHeight="1">
      <c r="B86" s="183"/>
      <c r="C86" s="184"/>
      <c r="D86" s="185" t="s">
        <v>77</v>
      </c>
      <c r="E86" s="186" t="s">
        <v>158</v>
      </c>
      <c r="F86" s="186" t="s">
        <v>159</v>
      </c>
      <c r="G86" s="184"/>
      <c r="H86" s="184"/>
      <c r="I86" s="184"/>
      <c r="J86" s="187">
        <f>BK86</f>
        <v>1341743.9199999999</v>
      </c>
      <c r="K86" s="184"/>
      <c r="L86" s="188"/>
      <c r="M86" s="189"/>
      <c r="N86" s="190"/>
      <c r="O86" s="190"/>
      <c r="P86" s="191">
        <f>P87+P219+P229+P234+P248+P279+P285+P301</f>
        <v>2127.1116950000001</v>
      </c>
      <c r="Q86" s="190"/>
      <c r="R86" s="191">
        <f>R87+R219+R229+R234+R248+R279+R285+R301</f>
        <v>201.70145744999999</v>
      </c>
      <c r="S86" s="190"/>
      <c r="T86" s="192">
        <f>T87+T219+T229+T234+T248+T279+T285+T301</f>
        <v>196.71589999999998</v>
      </c>
      <c r="AR86" s="193" t="s">
        <v>86</v>
      </c>
      <c r="AT86" s="194" t="s">
        <v>77</v>
      </c>
      <c r="AU86" s="194" t="s">
        <v>78</v>
      </c>
      <c r="AY86" s="193" t="s">
        <v>160</v>
      </c>
      <c r="BK86" s="195">
        <f>BK87+BK219+BK229+BK234+BK248+BK279+BK285+BK301</f>
        <v>1341743.9199999999</v>
      </c>
    </row>
    <row r="87" s="10" customFormat="1" ht="19.92" customHeight="1">
      <c r="B87" s="183"/>
      <c r="C87" s="184"/>
      <c r="D87" s="185" t="s">
        <v>77</v>
      </c>
      <c r="E87" s="196" t="s">
        <v>86</v>
      </c>
      <c r="F87" s="196" t="s">
        <v>161</v>
      </c>
      <c r="G87" s="184"/>
      <c r="H87" s="184"/>
      <c r="I87" s="184"/>
      <c r="J87" s="197">
        <f>BK87</f>
        <v>611328.26000000001</v>
      </c>
      <c r="K87" s="184"/>
      <c r="L87" s="188"/>
      <c r="M87" s="189"/>
      <c r="N87" s="190"/>
      <c r="O87" s="190"/>
      <c r="P87" s="191">
        <f>SUM(P88:P218)</f>
        <v>1358.6844090000002</v>
      </c>
      <c r="Q87" s="190"/>
      <c r="R87" s="191">
        <f>SUM(R88:R218)</f>
        <v>198.26415</v>
      </c>
      <c r="S87" s="190"/>
      <c r="T87" s="192">
        <f>SUM(T88:T218)</f>
        <v>158.24549999999999</v>
      </c>
      <c r="AR87" s="193" t="s">
        <v>86</v>
      </c>
      <c r="AT87" s="194" t="s">
        <v>77</v>
      </c>
      <c r="AU87" s="194" t="s">
        <v>86</v>
      </c>
      <c r="AY87" s="193" t="s">
        <v>160</v>
      </c>
      <c r="BK87" s="195">
        <f>SUM(BK88:BK218)</f>
        <v>611328.26000000001</v>
      </c>
    </row>
    <row r="88" s="1" customFormat="1" ht="51" customHeight="1">
      <c r="B88" s="41"/>
      <c r="C88" s="198" t="s">
        <v>86</v>
      </c>
      <c r="D88" s="198" t="s">
        <v>162</v>
      </c>
      <c r="E88" s="199" t="s">
        <v>585</v>
      </c>
      <c r="F88" s="200" t="s">
        <v>586</v>
      </c>
      <c r="G88" s="201" t="s">
        <v>165</v>
      </c>
      <c r="H88" s="202">
        <v>1.5</v>
      </c>
      <c r="I88" s="203">
        <v>42.5</v>
      </c>
      <c r="J88" s="203">
        <f>ROUND(I88*H88,2)</f>
        <v>63.75</v>
      </c>
      <c r="K88" s="200" t="s">
        <v>166</v>
      </c>
      <c r="L88" s="67"/>
      <c r="M88" s="204" t="s">
        <v>35</v>
      </c>
      <c r="N88" s="205" t="s">
        <v>49</v>
      </c>
      <c r="O88" s="206">
        <v>0.17599999999999999</v>
      </c>
      <c r="P88" s="206">
        <f>O88*H88</f>
        <v>0.26400000000000001</v>
      </c>
      <c r="Q88" s="206">
        <v>0</v>
      </c>
      <c r="R88" s="206">
        <f>Q88*H88</f>
        <v>0</v>
      </c>
      <c r="S88" s="206">
        <v>0.255</v>
      </c>
      <c r="T88" s="207">
        <f>S88*H88</f>
        <v>0.38250000000000001</v>
      </c>
      <c r="AR88" s="24" t="s">
        <v>167</v>
      </c>
      <c r="AT88" s="24" t="s">
        <v>162</v>
      </c>
      <c r="AU88" s="24" t="s">
        <v>88</v>
      </c>
      <c r="AY88" s="24" t="s">
        <v>160</v>
      </c>
      <c r="BE88" s="208">
        <f>IF(N88="základní",J88,0)</f>
        <v>63.75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24" t="s">
        <v>86</v>
      </c>
      <c r="BK88" s="208">
        <f>ROUND(I88*H88,2)</f>
        <v>63.75</v>
      </c>
      <c r="BL88" s="24" t="s">
        <v>167</v>
      </c>
      <c r="BM88" s="24" t="s">
        <v>587</v>
      </c>
    </row>
    <row r="89" s="11" customFormat="1">
      <c r="B89" s="209"/>
      <c r="C89" s="210"/>
      <c r="D89" s="211" t="s">
        <v>169</v>
      </c>
      <c r="E89" s="212" t="s">
        <v>35</v>
      </c>
      <c r="F89" s="213" t="s">
        <v>588</v>
      </c>
      <c r="G89" s="210"/>
      <c r="H89" s="214">
        <v>1.5</v>
      </c>
      <c r="I89" s="210"/>
      <c r="J89" s="210"/>
      <c r="K89" s="210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169</v>
      </c>
      <c r="AU89" s="219" t="s">
        <v>88</v>
      </c>
      <c r="AV89" s="11" t="s">
        <v>88</v>
      </c>
      <c r="AW89" s="11" t="s">
        <v>41</v>
      </c>
      <c r="AX89" s="11" t="s">
        <v>86</v>
      </c>
      <c r="AY89" s="219" t="s">
        <v>160</v>
      </c>
    </row>
    <row r="90" s="1" customFormat="1" ht="51" customHeight="1">
      <c r="B90" s="41"/>
      <c r="C90" s="198" t="s">
        <v>88</v>
      </c>
      <c r="D90" s="198" t="s">
        <v>162</v>
      </c>
      <c r="E90" s="199" t="s">
        <v>589</v>
      </c>
      <c r="F90" s="200" t="s">
        <v>590</v>
      </c>
      <c r="G90" s="201" t="s">
        <v>165</v>
      </c>
      <c r="H90" s="202">
        <v>88.5</v>
      </c>
      <c r="I90" s="203">
        <v>431</v>
      </c>
      <c r="J90" s="203">
        <f>ROUND(I90*H90,2)</f>
        <v>38143.5</v>
      </c>
      <c r="K90" s="200" t="s">
        <v>166</v>
      </c>
      <c r="L90" s="67"/>
      <c r="M90" s="204" t="s">
        <v>35</v>
      </c>
      <c r="N90" s="205" t="s">
        <v>49</v>
      </c>
      <c r="O90" s="206">
        <v>1.1579999999999999</v>
      </c>
      <c r="P90" s="206">
        <f>O90*H90</f>
        <v>102.48299999999999</v>
      </c>
      <c r="Q90" s="206">
        <v>0</v>
      </c>
      <c r="R90" s="206">
        <f>Q90*H90</f>
        <v>0</v>
      </c>
      <c r="S90" s="206">
        <v>0.44</v>
      </c>
      <c r="T90" s="207">
        <f>S90*H90</f>
        <v>38.939999999999998</v>
      </c>
      <c r="AR90" s="24" t="s">
        <v>167</v>
      </c>
      <c r="AT90" s="24" t="s">
        <v>162</v>
      </c>
      <c r="AU90" s="24" t="s">
        <v>88</v>
      </c>
      <c r="AY90" s="24" t="s">
        <v>160</v>
      </c>
      <c r="BE90" s="208">
        <f>IF(N90="základní",J90,0)</f>
        <v>38143.5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24" t="s">
        <v>86</v>
      </c>
      <c r="BK90" s="208">
        <f>ROUND(I90*H90,2)</f>
        <v>38143.5</v>
      </c>
      <c r="BL90" s="24" t="s">
        <v>167</v>
      </c>
      <c r="BM90" s="24" t="s">
        <v>591</v>
      </c>
    </row>
    <row r="91" s="11" customFormat="1">
      <c r="B91" s="209"/>
      <c r="C91" s="210"/>
      <c r="D91" s="211" t="s">
        <v>169</v>
      </c>
      <c r="E91" s="212" t="s">
        <v>35</v>
      </c>
      <c r="F91" s="213" t="s">
        <v>588</v>
      </c>
      <c r="G91" s="210"/>
      <c r="H91" s="214">
        <v>1.5</v>
      </c>
      <c r="I91" s="210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169</v>
      </c>
      <c r="AU91" s="219" t="s">
        <v>88</v>
      </c>
      <c r="AV91" s="11" t="s">
        <v>88</v>
      </c>
      <c r="AW91" s="11" t="s">
        <v>41</v>
      </c>
      <c r="AX91" s="11" t="s">
        <v>78</v>
      </c>
      <c r="AY91" s="219" t="s">
        <v>160</v>
      </c>
    </row>
    <row r="92" s="11" customFormat="1">
      <c r="B92" s="209"/>
      <c r="C92" s="210"/>
      <c r="D92" s="211" t="s">
        <v>169</v>
      </c>
      <c r="E92" s="212" t="s">
        <v>35</v>
      </c>
      <c r="F92" s="213" t="s">
        <v>592</v>
      </c>
      <c r="G92" s="210"/>
      <c r="H92" s="214">
        <v>3</v>
      </c>
      <c r="I92" s="210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169</v>
      </c>
      <c r="AU92" s="219" t="s">
        <v>88</v>
      </c>
      <c r="AV92" s="11" t="s">
        <v>88</v>
      </c>
      <c r="AW92" s="11" t="s">
        <v>41</v>
      </c>
      <c r="AX92" s="11" t="s">
        <v>78</v>
      </c>
      <c r="AY92" s="219" t="s">
        <v>160</v>
      </c>
    </row>
    <row r="93" s="11" customFormat="1">
      <c r="B93" s="209"/>
      <c r="C93" s="210"/>
      <c r="D93" s="211" t="s">
        <v>169</v>
      </c>
      <c r="E93" s="212" t="s">
        <v>35</v>
      </c>
      <c r="F93" s="213" t="s">
        <v>593</v>
      </c>
      <c r="G93" s="210"/>
      <c r="H93" s="214">
        <v>70</v>
      </c>
      <c r="I93" s="210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169</v>
      </c>
      <c r="AU93" s="219" t="s">
        <v>88</v>
      </c>
      <c r="AV93" s="11" t="s">
        <v>88</v>
      </c>
      <c r="AW93" s="11" t="s">
        <v>41</v>
      </c>
      <c r="AX93" s="11" t="s">
        <v>78</v>
      </c>
      <c r="AY93" s="219" t="s">
        <v>160</v>
      </c>
    </row>
    <row r="94" s="11" customFormat="1">
      <c r="B94" s="209"/>
      <c r="C94" s="210"/>
      <c r="D94" s="211" t="s">
        <v>169</v>
      </c>
      <c r="E94" s="212" t="s">
        <v>35</v>
      </c>
      <c r="F94" s="213" t="s">
        <v>594</v>
      </c>
      <c r="G94" s="210"/>
      <c r="H94" s="214">
        <v>14</v>
      </c>
      <c r="I94" s="210"/>
      <c r="J94" s="210"/>
      <c r="K94" s="210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169</v>
      </c>
      <c r="AU94" s="219" t="s">
        <v>88</v>
      </c>
      <c r="AV94" s="11" t="s">
        <v>88</v>
      </c>
      <c r="AW94" s="11" t="s">
        <v>41</v>
      </c>
      <c r="AX94" s="11" t="s">
        <v>78</v>
      </c>
      <c r="AY94" s="219" t="s">
        <v>160</v>
      </c>
    </row>
    <row r="95" s="12" customFormat="1">
      <c r="B95" s="220"/>
      <c r="C95" s="221"/>
      <c r="D95" s="211" t="s">
        <v>169</v>
      </c>
      <c r="E95" s="222" t="s">
        <v>35</v>
      </c>
      <c r="F95" s="223" t="s">
        <v>176</v>
      </c>
      <c r="G95" s="221"/>
      <c r="H95" s="224">
        <v>88.5</v>
      </c>
      <c r="I95" s="221"/>
      <c r="J95" s="221"/>
      <c r="K95" s="221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169</v>
      </c>
      <c r="AU95" s="229" t="s">
        <v>88</v>
      </c>
      <c r="AV95" s="12" t="s">
        <v>167</v>
      </c>
      <c r="AW95" s="12" t="s">
        <v>41</v>
      </c>
      <c r="AX95" s="12" t="s">
        <v>86</v>
      </c>
      <c r="AY95" s="229" t="s">
        <v>160</v>
      </c>
    </row>
    <row r="96" s="1" customFormat="1" ht="38.25" customHeight="1">
      <c r="B96" s="41"/>
      <c r="C96" s="198" t="s">
        <v>181</v>
      </c>
      <c r="D96" s="198" t="s">
        <v>162</v>
      </c>
      <c r="E96" s="199" t="s">
        <v>595</v>
      </c>
      <c r="F96" s="200" t="s">
        <v>596</v>
      </c>
      <c r="G96" s="201" t="s">
        <v>165</v>
      </c>
      <c r="H96" s="202">
        <v>3</v>
      </c>
      <c r="I96" s="203">
        <v>457</v>
      </c>
      <c r="J96" s="203">
        <f>ROUND(I96*H96,2)</f>
        <v>1371</v>
      </c>
      <c r="K96" s="200" t="s">
        <v>166</v>
      </c>
      <c r="L96" s="67"/>
      <c r="M96" s="204" t="s">
        <v>35</v>
      </c>
      <c r="N96" s="205" t="s">
        <v>49</v>
      </c>
      <c r="O96" s="206">
        <v>1.228</v>
      </c>
      <c r="P96" s="206">
        <f>O96*H96</f>
        <v>3.6840000000000002</v>
      </c>
      <c r="Q96" s="206">
        <v>0</v>
      </c>
      <c r="R96" s="206">
        <f>Q96*H96</f>
        <v>0</v>
      </c>
      <c r="S96" s="206">
        <v>0.23999999999999999</v>
      </c>
      <c r="T96" s="207">
        <f>S96*H96</f>
        <v>0.71999999999999997</v>
      </c>
      <c r="AR96" s="24" t="s">
        <v>167</v>
      </c>
      <c r="AT96" s="24" t="s">
        <v>162</v>
      </c>
      <c r="AU96" s="24" t="s">
        <v>88</v>
      </c>
      <c r="AY96" s="24" t="s">
        <v>160</v>
      </c>
      <c r="BE96" s="208">
        <f>IF(N96="základní",J96,0)</f>
        <v>1371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24" t="s">
        <v>86</v>
      </c>
      <c r="BK96" s="208">
        <f>ROUND(I96*H96,2)</f>
        <v>1371</v>
      </c>
      <c r="BL96" s="24" t="s">
        <v>167</v>
      </c>
      <c r="BM96" s="24" t="s">
        <v>597</v>
      </c>
    </row>
    <row r="97" s="11" customFormat="1">
      <c r="B97" s="209"/>
      <c r="C97" s="210"/>
      <c r="D97" s="211" t="s">
        <v>169</v>
      </c>
      <c r="E97" s="212" t="s">
        <v>35</v>
      </c>
      <c r="F97" s="213" t="s">
        <v>592</v>
      </c>
      <c r="G97" s="210"/>
      <c r="H97" s="214">
        <v>3</v>
      </c>
      <c r="I97" s="210"/>
      <c r="J97" s="210"/>
      <c r="K97" s="210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169</v>
      </c>
      <c r="AU97" s="219" t="s">
        <v>88</v>
      </c>
      <c r="AV97" s="11" t="s">
        <v>88</v>
      </c>
      <c r="AW97" s="11" t="s">
        <v>41</v>
      </c>
      <c r="AX97" s="11" t="s">
        <v>86</v>
      </c>
      <c r="AY97" s="219" t="s">
        <v>160</v>
      </c>
    </row>
    <row r="98" s="1" customFormat="1" ht="51" customHeight="1">
      <c r="B98" s="41"/>
      <c r="C98" s="198" t="s">
        <v>167</v>
      </c>
      <c r="D98" s="198" t="s">
        <v>162</v>
      </c>
      <c r="E98" s="199" t="s">
        <v>163</v>
      </c>
      <c r="F98" s="200" t="s">
        <v>164</v>
      </c>
      <c r="G98" s="201" t="s">
        <v>165</v>
      </c>
      <c r="H98" s="202">
        <v>79.650000000000006</v>
      </c>
      <c r="I98" s="203">
        <v>61.100000000000001</v>
      </c>
      <c r="J98" s="203">
        <f>ROUND(I98*H98,2)</f>
        <v>4866.6199999999999</v>
      </c>
      <c r="K98" s="200" t="s">
        <v>166</v>
      </c>
      <c r="L98" s="67"/>
      <c r="M98" s="204" t="s">
        <v>35</v>
      </c>
      <c r="N98" s="205" t="s">
        <v>49</v>
      </c>
      <c r="O98" s="206">
        <v>0.14399999999999999</v>
      </c>
      <c r="P98" s="206">
        <f>O98*H98</f>
        <v>11.4696</v>
      </c>
      <c r="Q98" s="206">
        <v>0</v>
      </c>
      <c r="R98" s="206">
        <f>Q98*H98</f>
        <v>0</v>
      </c>
      <c r="S98" s="206">
        <v>0.57999999999999996</v>
      </c>
      <c r="T98" s="207">
        <f>S98*H98</f>
        <v>46.197000000000003</v>
      </c>
      <c r="AR98" s="24" t="s">
        <v>167</v>
      </c>
      <c r="AT98" s="24" t="s">
        <v>162</v>
      </c>
      <c r="AU98" s="24" t="s">
        <v>88</v>
      </c>
      <c r="AY98" s="24" t="s">
        <v>160</v>
      </c>
      <c r="BE98" s="208">
        <f>IF(N98="základní",J98,0)</f>
        <v>4866.6199999999999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24" t="s">
        <v>86</v>
      </c>
      <c r="BK98" s="208">
        <f>ROUND(I98*H98,2)</f>
        <v>4866.6199999999999</v>
      </c>
      <c r="BL98" s="24" t="s">
        <v>167</v>
      </c>
      <c r="BM98" s="24" t="s">
        <v>598</v>
      </c>
    </row>
    <row r="99" s="11" customFormat="1">
      <c r="B99" s="209"/>
      <c r="C99" s="210"/>
      <c r="D99" s="211" t="s">
        <v>169</v>
      </c>
      <c r="E99" s="212" t="s">
        <v>35</v>
      </c>
      <c r="F99" s="213" t="s">
        <v>599</v>
      </c>
      <c r="G99" s="210"/>
      <c r="H99" s="214">
        <v>79.650000000000006</v>
      </c>
      <c r="I99" s="210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169</v>
      </c>
      <c r="AU99" s="219" t="s">
        <v>88</v>
      </c>
      <c r="AV99" s="11" t="s">
        <v>88</v>
      </c>
      <c r="AW99" s="11" t="s">
        <v>41</v>
      </c>
      <c r="AX99" s="11" t="s">
        <v>78</v>
      </c>
      <c r="AY99" s="219" t="s">
        <v>160</v>
      </c>
    </row>
    <row r="100" s="12" customFormat="1">
      <c r="B100" s="220"/>
      <c r="C100" s="221"/>
      <c r="D100" s="211" t="s">
        <v>169</v>
      </c>
      <c r="E100" s="222" t="s">
        <v>35</v>
      </c>
      <c r="F100" s="223" t="s">
        <v>176</v>
      </c>
      <c r="G100" s="221"/>
      <c r="H100" s="224">
        <v>79.650000000000006</v>
      </c>
      <c r="I100" s="221"/>
      <c r="J100" s="221"/>
      <c r="K100" s="221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169</v>
      </c>
      <c r="AU100" s="229" t="s">
        <v>88</v>
      </c>
      <c r="AV100" s="12" t="s">
        <v>167</v>
      </c>
      <c r="AW100" s="12" t="s">
        <v>41</v>
      </c>
      <c r="AX100" s="12" t="s">
        <v>86</v>
      </c>
      <c r="AY100" s="229" t="s">
        <v>160</v>
      </c>
    </row>
    <row r="101" s="1" customFormat="1" ht="38.25" customHeight="1">
      <c r="B101" s="41"/>
      <c r="C101" s="198" t="s">
        <v>113</v>
      </c>
      <c r="D101" s="198" t="s">
        <v>162</v>
      </c>
      <c r="E101" s="199" t="s">
        <v>177</v>
      </c>
      <c r="F101" s="200" t="s">
        <v>178</v>
      </c>
      <c r="G101" s="201" t="s">
        <v>165</v>
      </c>
      <c r="H101" s="202">
        <v>327.30000000000001</v>
      </c>
      <c r="I101" s="203">
        <v>35.799999999999997</v>
      </c>
      <c r="J101" s="203">
        <f>ROUND(I101*H101,2)</f>
        <v>11717.34</v>
      </c>
      <c r="K101" s="200" t="s">
        <v>166</v>
      </c>
      <c r="L101" s="67"/>
      <c r="M101" s="204" t="s">
        <v>35</v>
      </c>
      <c r="N101" s="205" t="s">
        <v>49</v>
      </c>
      <c r="O101" s="206">
        <v>0.078</v>
      </c>
      <c r="P101" s="206">
        <f>O101*H101</f>
        <v>25.529400000000003</v>
      </c>
      <c r="Q101" s="206">
        <v>0</v>
      </c>
      <c r="R101" s="206">
        <f>Q101*H101</f>
        <v>0</v>
      </c>
      <c r="S101" s="206">
        <v>0.22</v>
      </c>
      <c r="T101" s="207">
        <f>S101*H101</f>
        <v>72.006</v>
      </c>
      <c r="AR101" s="24" t="s">
        <v>167</v>
      </c>
      <c r="AT101" s="24" t="s">
        <v>162</v>
      </c>
      <c r="AU101" s="24" t="s">
        <v>88</v>
      </c>
      <c r="AY101" s="24" t="s">
        <v>160</v>
      </c>
      <c r="BE101" s="208">
        <f>IF(N101="základní",J101,0)</f>
        <v>11717.34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24" t="s">
        <v>86</v>
      </c>
      <c r="BK101" s="208">
        <f>ROUND(I101*H101,2)</f>
        <v>11717.34</v>
      </c>
      <c r="BL101" s="24" t="s">
        <v>167</v>
      </c>
      <c r="BM101" s="24" t="s">
        <v>600</v>
      </c>
    </row>
    <row r="102" s="11" customFormat="1">
      <c r="B102" s="209"/>
      <c r="C102" s="210"/>
      <c r="D102" s="211" t="s">
        <v>169</v>
      </c>
      <c r="E102" s="212" t="s">
        <v>35</v>
      </c>
      <c r="F102" s="213" t="s">
        <v>601</v>
      </c>
      <c r="G102" s="210"/>
      <c r="H102" s="214">
        <v>79.650000000000006</v>
      </c>
      <c r="I102" s="210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169</v>
      </c>
      <c r="AU102" s="219" t="s">
        <v>88</v>
      </c>
      <c r="AV102" s="11" t="s">
        <v>88</v>
      </c>
      <c r="AW102" s="11" t="s">
        <v>41</v>
      </c>
      <c r="AX102" s="11" t="s">
        <v>78</v>
      </c>
      <c r="AY102" s="219" t="s">
        <v>160</v>
      </c>
    </row>
    <row r="103" s="11" customFormat="1">
      <c r="B103" s="209"/>
      <c r="C103" s="210"/>
      <c r="D103" s="211" t="s">
        <v>169</v>
      </c>
      <c r="E103" s="212" t="s">
        <v>35</v>
      </c>
      <c r="F103" s="213" t="s">
        <v>593</v>
      </c>
      <c r="G103" s="210"/>
      <c r="H103" s="214">
        <v>70</v>
      </c>
      <c r="I103" s="210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169</v>
      </c>
      <c r="AU103" s="219" t="s">
        <v>88</v>
      </c>
      <c r="AV103" s="11" t="s">
        <v>88</v>
      </c>
      <c r="AW103" s="11" t="s">
        <v>41</v>
      </c>
      <c r="AX103" s="11" t="s">
        <v>78</v>
      </c>
      <c r="AY103" s="219" t="s">
        <v>160</v>
      </c>
    </row>
    <row r="104" s="11" customFormat="1">
      <c r="B104" s="209"/>
      <c r="C104" s="210"/>
      <c r="D104" s="211" t="s">
        <v>169</v>
      </c>
      <c r="E104" s="212" t="s">
        <v>35</v>
      </c>
      <c r="F104" s="213" t="s">
        <v>594</v>
      </c>
      <c r="G104" s="210"/>
      <c r="H104" s="214">
        <v>14</v>
      </c>
      <c r="I104" s="210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169</v>
      </c>
      <c r="AU104" s="219" t="s">
        <v>88</v>
      </c>
      <c r="AV104" s="11" t="s">
        <v>88</v>
      </c>
      <c r="AW104" s="11" t="s">
        <v>41</v>
      </c>
      <c r="AX104" s="11" t="s">
        <v>78</v>
      </c>
      <c r="AY104" s="219" t="s">
        <v>160</v>
      </c>
    </row>
    <row r="105" s="12" customFormat="1">
      <c r="B105" s="220"/>
      <c r="C105" s="221"/>
      <c r="D105" s="211" t="s">
        <v>169</v>
      </c>
      <c r="E105" s="222" t="s">
        <v>35</v>
      </c>
      <c r="F105" s="223" t="s">
        <v>176</v>
      </c>
      <c r="G105" s="221"/>
      <c r="H105" s="224">
        <v>163.65000000000001</v>
      </c>
      <c r="I105" s="221"/>
      <c r="J105" s="221"/>
      <c r="K105" s="221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169</v>
      </c>
      <c r="AU105" s="229" t="s">
        <v>88</v>
      </c>
      <c r="AV105" s="12" t="s">
        <v>167</v>
      </c>
      <c r="AW105" s="12" t="s">
        <v>41</v>
      </c>
      <c r="AX105" s="12" t="s">
        <v>78</v>
      </c>
      <c r="AY105" s="229" t="s">
        <v>160</v>
      </c>
    </row>
    <row r="106" s="11" customFormat="1">
      <c r="B106" s="209"/>
      <c r="C106" s="210"/>
      <c r="D106" s="211" t="s">
        <v>169</v>
      </c>
      <c r="E106" s="212" t="s">
        <v>35</v>
      </c>
      <c r="F106" s="213" t="s">
        <v>602</v>
      </c>
      <c r="G106" s="210"/>
      <c r="H106" s="214">
        <v>327.30000000000001</v>
      </c>
      <c r="I106" s="210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169</v>
      </c>
      <c r="AU106" s="219" t="s">
        <v>88</v>
      </c>
      <c r="AV106" s="11" t="s">
        <v>88</v>
      </c>
      <c r="AW106" s="11" t="s">
        <v>41</v>
      </c>
      <c r="AX106" s="11" t="s">
        <v>78</v>
      </c>
      <c r="AY106" s="219" t="s">
        <v>160</v>
      </c>
    </row>
    <row r="107" s="12" customFormat="1">
      <c r="B107" s="220"/>
      <c r="C107" s="221"/>
      <c r="D107" s="211" t="s">
        <v>169</v>
      </c>
      <c r="E107" s="222" t="s">
        <v>35</v>
      </c>
      <c r="F107" s="223" t="s">
        <v>176</v>
      </c>
      <c r="G107" s="221"/>
      <c r="H107" s="224">
        <v>327.30000000000001</v>
      </c>
      <c r="I107" s="221"/>
      <c r="J107" s="221"/>
      <c r="K107" s="221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169</v>
      </c>
      <c r="AU107" s="229" t="s">
        <v>88</v>
      </c>
      <c r="AV107" s="12" t="s">
        <v>167</v>
      </c>
      <c r="AW107" s="12" t="s">
        <v>41</v>
      </c>
      <c r="AX107" s="12" t="s">
        <v>86</v>
      </c>
      <c r="AY107" s="229" t="s">
        <v>160</v>
      </c>
    </row>
    <row r="108" s="1" customFormat="1" ht="63.75" customHeight="1">
      <c r="B108" s="41"/>
      <c r="C108" s="198" t="s">
        <v>202</v>
      </c>
      <c r="D108" s="198" t="s">
        <v>162</v>
      </c>
      <c r="E108" s="199" t="s">
        <v>193</v>
      </c>
      <c r="F108" s="200" t="s">
        <v>194</v>
      </c>
      <c r="G108" s="201" t="s">
        <v>195</v>
      </c>
      <c r="H108" s="202">
        <v>28</v>
      </c>
      <c r="I108" s="203">
        <v>244</v>
      </c>
      <c r="J108" s="203">
        <f>ROUND(I108*H108,2)</f>
        <v>6832</v>
      </c>
      <c r="K108" s="200" t="s">
        <v>166</v>
      </c>
      <c r="L108" s="67"/>
      <c r="M108" s="204" t="s">
        <v>35</v>
      </c>
      <c r="N108" s="205" t="s">
        <v>49</v>
      </c>
      <c r="O108" s="206">
        <v>0.70299999999999996</v>
      </c>
      <c r="P108" s="206">
        <f>O108*H108</f>
        <v>19.683999999999997</v>
      </c>
      <c r="Q108" s="206">
        <v>0.0086800000000000002</v>
      </c>
      <c r="R108" s="206">
        <f>Q108*H108</f>
        <v>0.24304000000000001</v>
      </c>
      <c r="S108" s="206">
        <v>0</v>
      </c>
      <c r="T108" s="207">
        <f>S108*H108</f>
        <v>0</v>
      </c>
      <c r="AR108" s="24" t="s">
        <v>167</v>
      </c>
      <c r="AT108" s="24" t="s">
        <v>162</v>
      </c>
      <c r="AU108" s="24" t="s">
        <v>88</v>
      </c>
      <c r="AY108" s="24" t="s">
        <v>160</v>
      </c>
      <c r="BE108" s="208">
        <f>IF(N108="základní",J108,0)</f>
        <v>6832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24" t="s">
        <v>86</v>
      </c>
      <c r="BK108" s="208">
        <f>ROUND(I108*H108,2)</f>
        <v>6832</v>
      </c>
      <c r="BL108" s="24" t="s">
        <v>167</v>
      </c>
      <c r="BM108" s="24" t="s">
        <v>603</v>
      </c>
    </row>
    <row r="109" s="13" customFormat="1">
      <c r="B109" s="230"/>
      <c r="C109" s="231"/>
      <c r="D109" s="211" t="s">
        <v>169</v>
      </c>
      <c r="E109" s="232" t="s">
        <v>35</v>
      </c>
      <c r="F109" s="233" t="s">
        <v>604</v>
      </c>
      <c r="G109" s="231"/>
      <c r="H109" s="232" t="s">
        <v>35</v>
      </c>
      <c r="I109" s="231"/>
      <c r="J109" s="231"/>
      <c r="K109" s="231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169</v>
      </c>
      <c r="AU109" s="238" t="s">
        <v>88</v>
      </c>
      <c r="AV109" s="13" t="s">
        <v>86</v>
      </c>
      <c r="AW109" s="13" t="s">
        <v>41</v>
      </c>
      <c r="AX109" s="13" t="s">
        <v>78</v>
      </c>
      <c r="AY109" s="238" t="s">
        <v>160</v>
      </c>
    </row>
    <row r="110" s="11" customFormat="1">
      <c r="B110" s="209"/>
      <c r="C110" s="210"/>
      <c r="D110" s="211" t="s">
        <v>169</v>
      </c>
      <c r="E110" s="212" t="s">
        <v>35</v>
      </c>
      <c r="F110" s="213" t="s">
        <v>261</v>
      </c>
      <c r="G110" s="210"/>
      <c r="H110" s="214">
        <v>14</v>
      </c>
      <c r="I110" s="210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169</v>
      </c>
      <c r="AU110" s="219" t="s">
        <v>88</v>
      </c>
      <c r="AV110" s="11" t="s">
        <v>88</v>
      </c>
      <c r="AW110" s="11" t="s">
        <v>41</v>
      </c>
      <c r="AX110" s="11" t="s">
        <v>78</v>
      </c>
      <c r="AY110" s="219" t="s">
        <v>160</v>
      </c>
    </row>
    <row r="111" s="13" customFormat="1">
      <c r="B111" s="230"/>
      <c r="C111" s="231"/>
      <c r="D111" s="211" t="s">
        <v>169</v>
      </c>
      <c r="E111" s="232" t="s">
        <v>35</v>
      </c>
      <c r="F111" s="233" t="s">
        <v>199</v>
      </c>
      <c r="G111" s="231"/>
      <c r="H111" s="232" t="s">
        <v>35</v>
      </c>
      <c r="I111" s="231"/>
      <c r="J111" s="231"/>
      <c r="K111" s="231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169</v>
      </c>
      <c r="AU111" s="238" t="s">
        <v>88</v>
      </c>
      <c r="AV111" s="13" t="s">
        <v>86</v>
      </c>
      <c r="AW111" s="13" t="s">
        <v>41</v>
      </c>
      <c r="AX111" s="13" t="s">
        <v>78</v>
      </c>
      <c r="AY111" s="238" t="s">
        <v>160</v>
      </c>
    </row>
    <row r="112" s="11" customFormat="1">
      <c r="B112" s="209"/>
      <c r="C112" s="210"/>
      <c r="D112" s="211" t="s">
        <v>169</v>
      </c>
      <c r="E112" s="212" t="s">
        <v>35</v>
      </c>
      <c r="F112" s="213" t="s">
        <v>261</v>
      </c>
      <c r="G112" s="210"/>
      <c r="H112" s="214">
        <v>14</v>
      </c>
      <c r="I112" s="210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169</v>
      </c>
      <c r="AU112" s="219" t="s">
        <v>88</v>
      </c>
      <c r="AV112" s="11" t="s">
        <v>88</v>
      </c>
      <c r="AW112" s="11" t="s">
        <v>41</v>
      </c>
      <c r="AX112" s="11" t="s">
        <v>78</v>
      </c>
      <c r="AY112" s="219" t="s">
        <v>160</v>
      </c>
    </row>
    <row r="113" s="12" customFormat="1">
      <c r="B113" s="220"/>
      <c r="C113" s="221"/>
      <c r="D113" s="211" t="s">
        <v>169</v>
      </c>
      <c r="E113" s="222" t="s">
        <v>35</v>
      </c>
      <c r="F113" s="223" t="s">
        <v>176</v>
      </c>
      <c r="G113" s="221"/>
      <c r="H113" s="224">
        <v>28</v>
      </c>
      <c r="I113" s="221"/>
      <c r="J113" s="221"/>
      <c r="K113" s="221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169</v>
      </c>
      <c r="AU113" s="229" t="s">
        <v>88</v>
      </c>
      <c r="AV113" s="12" t="s">
        <v>167</v>
      </c>
      <c r="AW113" s="12" t="s">
        <v>41</v>
      </c>
      <c r="AX113" s="12" t="s">
        <v>86</v>
      </c>
      <c r="AY113" s="229" t="s">
        <v>160</v>
      </c>
    </row>
    <row r="114" s="1" customFormat="1" ht="63.75" customHeight="1">
      <c r="B114" s="41"/>
      <c r="C114" s="198" t="s">
        <v>208</v>
      </c>
      <c r="D114" s="198" t="s">
        <v>162</v>
      </c>
      <c r="E114" s="199" t="s">
        <v>203</v>
      </c>
      <c r="F114" s="200" t="s">
        <v>204</v>
      </c>
      <c r="G114" s="201" t="s">
        <v>195</v>
      </c>
      <c r="H114" s="202">
        <v>47</v>
      </c>
      <c r="I114" s="203">
        <v>196</v>
      </c>
      <c r="J114" s="203">
        <f>ROUND(I114*H114,2)</f>
        <v>9212</v>
      </c>
      <c r="K114" s="200" t="s">
        <v>166</v>
      </c>
      <c r="L114" s="67"/>
      <c r="M114" s="204" t="s">
        <v>35</v>
      </c>
      <c r="N114" s="205" t="s">
        <v>49</v>
      </c>
      <c r="O114" s="206">
        <v>0.54700000000000004</v>
      </c>
      <c r="P114" s="206">
        <f>O114*H114</f>
        <v>25.709000000000003</v>
      </c>
      <c r="Q114" s="206">
        <v>0.036900000000000002</v>
      </c>
      <c r="R114" s="206">
        <f>Q114*H114</f>
        <v>1.7343000000000002</v>
      </c>
      <c r="S114" s="206">
        <v>0</v>
      </c>
      <c r="T114" s="207">
        <f>S114*H114</f>
        <v>0</v>
      </c>
      <c r="AR114" s="24" t="s">
        <v>167</v>
      </c>
      <c r="AT114" s="24" t="s">
        <v>162</v>
      </c>
      <c r="AU114" s="24" t="s">
        <v>88</v>
      </c>
      <c r="AY114" s="24" t="s">
        <v>160</v>
      </c>
      <c r="BE114" s="208">
        <f>IF(N114="základní",J114,0)</f>
        <v>9212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24" t="s">
        <v>86</v>
      </c>
      <c r="BK114" s="208">
        <f>ROUND(I114*H114,2)</f>
        <v>9212</v>
      </c>
      <c r="BL114" s="24" t="s">
        <v>167</v>
      </c>
      <c r="BM114" s="24" t="s">
        <v>605</v>
      </c>
    </row>
    <row r="115" s="13" customFormat="1">
      <c r="B115" s="230"/>
      <c r="C115" s="231"/>
      <c r="D115" s="211" t="s">
        <v>169</v>
      </c>
      <c r="E115" s="232" t="s">
        <v>35</v>
      </c>
      <c r="F115" s="233" t="s">
        <v>606</v>
      </c>
      <c r="G115" s="231"/>
      <c r="H115" s="232" t="s">
        <v>35</v>
      </c>
      <c r="I115" s="231"/>
      <c r="J115" s="231"/>
      <c r="K115" s="231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169</v>
      </c>
      <c r="AU115" s="238" t="s">
        <v>88</v>
      </c>
      <c r="AV115" s="13" t="s">
        <v>86</v>
      </c>
      <c r="AW115" s="13" t="s">
        <v>41</v>
      </c>
      <c r="AX115" s="13" t="s">
        <v>78</v>
      </c>
      <c r="AY115" s="238" t="s">
        <v>160</v>
      </c>
    </row>
    <row r="116" s="11" customFormat="1">
      <c r="B116" s="209"/>
      <c r="C116" s="210"/>
      <c r="D116" s="211" t="s">
        <v>169</v>
      </c>
      <c r="E116" s="212" t="s">
        <v>35</v>
      </c>
      <c r="F116" s="213" t="s">
        <v>261</v>
      </c>
      <c r="G116" s="210"/>
      <c r="H116" s="214">
        <v>14</v>
      </c>
      <c r="I116" s="210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169</v>
      </c>
      <c r="AU116" s="219" t="s">
        <v>88</v>
      </c>
      <c r="AV116" s="11" t="s">
        <v>88</v>
      </c>
      <c r="AW116" s="11" t="s">
        <v>41</v>
      </c>
      <c r="AX116" s="11" t="s">
        <v>78</v>
      </c>
      <c r="AY116" s="219" t="s">
        <v>160</v>
      </c>
    </row>
    <row r="117" s="13" customFormat="1">
      <c r="B117" s="230"/>
      <c r="C117" s="231"/>
      <c r="D117" s="211" t="s">
        <v>169</v>
      </c>
      <c r="E117" s="232" t="s">
        <v>35</v>
      </c>
      <c r="F117" s="233" t="s">
        <v>607</v>
      </c>
      <c r="G117" s="231"/>
      <c r="H117" s="232" t="s">
        <v>35</v>
      </c>
      <c r="I117" s="231"/>
      <c r="J117" s="231"/>
      <c r="K117" s="231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169</v>
      </c>
      <c r="AU117" s="238" t="s">
        <v>88</v>
      </c>
      <c r="AV117" s="13" t="s">
        <v>86</v>
      </c>
      <c r="AW117" s="13" t="s">
        <v>41</v>
      </c>
      <c r="AX117" s="13" t="s">
        <v>78</v>
      </c>
      <c r="AY117" s="238" t="s">
        <v>160</v>
      </c>
    </row>
    <row r="118" s="11" customFormat="1">
      <c r="B118" s="209"/>
      <c r="C118" s="210"/>
      <c r="D118" s="211" t="s">
        <v>169</v>
      </c>
      <c r="E118" s="212" t="s">
        <v>35</v>
      </c>
      <c r="F118" s="213" t="s">
        <v>86</v>
      </c>
      <c r="G118" s="210"/>
      <c r="H118" s="214">
        <v>1</v>
      </c>
      <c r="I118" s="210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169</v>
      </c>
      <c r="AU118" s="219" t="s">
        <v>88</v>
      </c>
      <c r="AV118" s="11" t="s">
        <v>88</v>
      </c>
      <c r="AW118" s="11" t="s">
        <v>41</v>
      </c>
      <c r="AX118" s="11" t="s">
        <v>78</v>
      </c>
      <c r="AY118" s="219" t="s">
        <v>160</v>
      </c>
    </row>
    <row r="119" s="13" customFormat="1">
      <c r="B119" s="230"/>
      <c r="C119" s="231"/>
      <c r="D119" s="211" t="s">
        <v>169</v>
      </c>
      <c r="E119" s="232" t="s">
        <v>35</v>
      </c>
      <c r="F119" s="233" t="s">
        <v>608</v>
      </c>
      <c r="G119" s="231"/>
      <c r="H119" s="232" t="s">
        <v>35</v>
      </c>
      <c r="I119" s="231"/>
      <c r="J119" s="231"/>
      <c r="K119" s="231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169</v>
      </c>
      <c r="AU119" s="238" t="s">
        <v>88</v>
      </c>
      <c r="AV119" s="13" t="s">
        <v>86</v>
      </c>
      <c r="AW119" s="13" t="s">
        <v>41</v>
      </c>
      <c r="AX119" s="13" t="s">
        <v>78</v>
      </c>
      <c r="AY119" s="238" t="s">
        <v>160</v>
      </c>
    </row>
    <row r="120" s="11" customFormat="1">
      <c r="B120" s="209"/>
      <c r="C120" s="210"/>
      <c r="D120" s="211" t="s">
        <v>169</v>
      </c>
      <c r="E120" s="212" t="s">
        <v>35</v>
      </c>
      <c r="F120" s="213" t="s">
        <v>609</v>
      </c>
      <c r="G120" s="210"/>
      <c r="H120" s="214">
        <v>32</v>
      </c>
      <c r="I120" s="210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169</v>
      </c>
      <c r="AU120" s="219" t="s">
        <v>88</v>
      </c>
      <c r="AV120" s="11" t="s">
        <v>88</v>
      </c>
      <c r="AW120" s="11" t="s">
        <v>41</v>
      </c>
      <c r="AX120" s="11" t="s">
        <v>78</v>
      </c>
      <c r="AY120" s="219" t="s">
        <v>160</v>
      </c>
    </row>
    <row r="121" s="12" customFormat="1">
      <c r="B121" s="220"/>
      <c r="C121" s="221"/>
      <c r="D121" s="211" t="s">
        <v>169</v>
      </c>
      <c r="E121" s="222" t="s">
        <v>35</v>
      </c>
      <c r="F121" s="223" t="s">
        <v>176</v>
      </c>
      <c r="G121" s="221"/>
      <c r="H121" s="224">
        <v>47</v>
      </c>
      <c r="I121" s="221"/>
      <c r="J121" s="221"/>
      <c r="K121" s="221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169</v>
      </c>
      <c r="AU121" s="229" t="s">
        <v>88</v>
      </c>
      <c r="AV121" s="12" t="s">
        <v>167</v>
      </c>
      <c r="AW121" s="12" t="s">
        <v>41</v>
      </c>
      <c r="AX121" s="12" t="s">
        <v>86</v>
      </c>
      <c r="AY121" s="229" t="s">
        <v>160</v>
      </c>
    </row>
    <row r="122" s="1" customFormat="1" ht="25.5" customHeight="1">
      <c r="B122" s="41"/>
      <c r="C122" s="198" t="s">
        <v>214</v>
      </c>
      <c r="D122" s="198" t="s">
        <v>162</v>
      </c>
      <c r="E122" s="199" t="s">
        <v>610</v>
      </c>
      <c r="F122" s="200" t="s">
        <v>611</v>
      </c>
      <c r="G122" s="201" t="s">
        <v>412</v>
      </c>
      <c r="H122" s="202">
        <v>81</v>
      </c>
      <c r="I122" s="203">
        <v>188</v>
      </c>
      <c r="J122" s="203">
        <f>ROUND(I122*H122,2)</f>
        <v>15228</v>
      </c>
      <c r="K122" s="200" t="s">
        <v>166</v>
      </c>
      <c r="L122" s="67"/>
      <c r="M122" s="204" t="s">
        <v>35</v>
      </c>
      <c r="N122" s="205" t="s">
        <v>49</v>
      </c>
      <c r="O122" s="206">
        <v>0.42999999999999999</v>
      </c>
      <c r="P122" s="206">
        <f>O122*H122</f>
        <v>34.829999999999998</v>
      </c>
      <c r="Q122" s="206">
        <v>0.00064999999999999997</v>
      </c>
      <c r="R122" s="206">
        <f>Q122*H122</f>
        <v>0.052649999999999995</v>
      </c>
      <c r="S122" s="206">
        <v>0</v>
      </c>
      <c r="T122" s="207">
        <f>S122*H122</f>
        <v>0</v>
      </c>
      <c r="AR122" s="24" t="s">
        <v>167</v>
      </c>
      <c r="AT122" s="24" t="s">
        <v>162</v>
      </c>
      <c r="AU122" s="24" t="s">
        <v>88</v>
      </c>
      <c r="AY122" s="24" t="s">
        <v>160</v>
      </c>
      <c r="BE122" s="208">
        <f>IF(N122="základní",J122,0)</f>
        <v>15228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24" t="s">
        <v>86</v>
      </c>
      <c r="BK122" s="208">
        <f>ROUND(I122*H122,2)</f>
        <v>15228</v>
      </c>
      <c r="BL122" s="24" t="s">
        <v>167</v>
      </c>
      <c r="BM122" s="24" t="s">
        <v>612</v>
      </c>
    </row>
    <row r="123" s="11" customFormat="1">
      <c r="B123" s="209"/>
      <c r="C123" s="210"/>
      <c r="D123" s="211" t="s">
        <v>169</v>
      </c>
      <c r="E123" s="212" t="s">
        <v>35</v>
      </c>
      <c r="F123" s="213" t="s">
        <v>613</v>
      </c>
      <c r="G123" s="210"/>
      <c r="H123" s="214">
        <v>81</v>
      </c>
      <c r="I123" s="210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169</v>
      </c>
      <c r="AU123" s="219" t="s">
        <v>88</v>
      </c>
      <c r="AV123" s="11" t="s">
        <v>88</v>
      </c>
      <c r="AW123" s="11" t="s">
        <v>41</v>
      </c>
      <c r="AX123" s="11" t="s">
        <v>86</v>
      </c>
      <c r="AY123" s="219" t="s">
        <v>160</v>
      </c>
    </row>
    <row r="124" s="1" customFormat="1" ht="25.5" customHeight="1">
      <c r="B124" s="41"/>
      <c r="C124" s="198" t="s">
        <v>218</v>
      </c>
      <c r="D124" s="198" t="s">
        <v>162</v>
      </c>
      <c r="E124" s="199" t="s">
        <v>614</v>
      </c>
      <c r="F124" s="200" t="s">
        <v>615</v>
      </c>
      <c r="G124" s="201" t="s">
        <v>412</v>
      </c>
      <c r="H124" s="202">
        <v>81</v>
      </c>
      <c r="I124" s="203">
        <v>102</v>
      </c>
      <c r="J124" s="203">
        <f>ROUND(I124*H124,2)</f>
        <v>8262</v>
      </c>
      <c r="K124" s="200" t="s">
        <v>166</v>
      </c>
      <c r="L124" s="67"/>
      <c r="M124" s="204" t="s">
        <v>35</v>
      </c>
      <c r="N124" s="205" t="s">
        <v>49</v>
      </c>
      <c r="O124" s="206">
        <v>0.28999999999999998</v>
      </c>
      <c r="P124" s="206">
        <f>O124*H124</f>
        <v>23.489999999999998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AR124" s="24" t="s">
        <v>167</v>
      </c>
      <c r="AT124" s="24" t="s">
        <v>162</v>
      </c>
      <c r="AU124" s="24" t="s">
        <v>88</v>
      </c>
      <c r="AY124" s="24" t="s">
        <v>160</v>
      </c>
      <c r="BE124" s="208">
        <f>IF(N124="základní",J124,0)</f>
        <v>8262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24" t="s">
        <v>86</v>
      </c>
      <c r="BK124" s="208">
        <f>ROUND(I124*H124,2)</f>
        <v>8262</v>
      </c>
      <c r="BL124" s="24" t="s">
        <v>167</v>
      </c>
      <c r="BM124" s="24" t="s">
        <v>616</v>
      </c>
    </row>
    <row r="125" s="11" customFormat="1">
      <c r="B125" s="209"/>
      <c r="C125" s="210"/>
      <c r="D125" s="211" t="s">
        <v>169</v>
      </c>
      <c r="E125" s="212" t="s">
        <v>35</v>
      </c>
      <c r="F125" s="213" t="s">
        <v>613</v>
      </c>
      <c r="G125" s="210"/>
      <c r="H125" s="214">
        <v>81</v>
      </c>
      <c r="I125" s="210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169</v>
      </c>
      <c r="AU125" s="219" t="s">
        <v>88</v>
      </c>
      <c r="AV125" s="11" t="s">
        <v>88</v>
      </c>
      <c r="AW125" s="11" t="s">
        <v>41</v>
      </c>
      <c r="AX125" s="11" t="s">
        <v>86</v>
      </c>
      <c r="AY125" s="219" t="s">
        <v>160</v>
      </c>
    </row>
    <row r="126" s="1" customFormat="1" ht="25.5" customHeight="1">
      <c r="B126" s="41"/>
      <c r="C126" s="198" t="s">
        <v>223</v>
      </c>
      <c r="D126" s="198" t="s">
        <v>162</v>
      </c>
      <c r="E126" s="199" t="s">
        <v>209</v>
      </c>
      <c r="F126" s="200" t="s">
        <v>210</v>
      </c>
      <c r="G126" s="201" t="s">
        <v>195</v>
      </c>
      <c r="H126" s="202">
        <v>378</v>
      </c>
      <c r="I126" s="203">
        <v>62.200000000000003</v>
      </c>
      <c r="J126" s="203">
        <f>ROUND(I126*H126,2)</f>
        <v>23511.599999999999</v>
      </c>
      <c r="K126" s="200" t="s">
        <v>166</v>
      </c>
      <c r="L126" s="67"/>
      <c r="M126" s="204" t="s">
        <v>35</v>
      </c>
      <c r="N126" s="205" t="s">
        <v>49</v>
      </c>
      <c r="O126" s="206">
        <v>0.121</v>
      </c>
      <c r="P126" s="206">
        <f>O126*H126</f>
        <v>45.738</v>
      </c>
      <c r="Q126" s="206">
        <v>0.00014999999999999999</v>
      </c>
      <c r="R126" s="206">
        <f>Q126*H126</f>
        <v>0.056699999999999993</v>
      </c>
      <c r="S126" s="206">
        <v>0</v>
      </c>
      <c r="T126" s="207">
        <f>S126*H126</f>
        <v>0</v>
      </c>
      <c r="AR126" s="24" t="s">
        <v>167</v>
      </c>
      <c r="AT126" s="24" t="s">
        <v>162</v>
      </c>
      <c r="AU126" s="24" t="s">
        <v>88</v>
      </c>
      <c r="AY126" s="24" t="s">
        <v>160</v>
      </c>
      <c r="BE126" s="208">
        <f>IF(N126="základní",J126,0)</f>
        <v>23511.599999999999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24" t="s">
        <v>86</v>
      </c>
      <c r="BK126" s="208">
        <f>ROUND(I126*H126,2)</f>
        <v>23511.599999999999</v>
      </c>
      <c r="BL126" s="24" t="s">
        <v>167</v>
      </c>
      <c r="BM126" s="24" t="s">
        <v>617</v>
      </c>
    </row>
    <row r="127" s="11" customFormat="1">
      <c r="B127" s="209"/>
      <c r="C127" s="210"/>
      <c r="D127" s="211" t="s">
        <v>169</v>
      </c>
      <c r="E127" s="212" t="s">
        <v>35</v>
      </c>
      <c r="F127" s="213" t="s">
        <v>618</v>
      </c>
      <c r="G127" s="210"/>
      <c r="H127" s="214">
        <v>378</v>
      </c>
      <c r="I127" s="210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169</v>
      </c>
      <c r="AU127" s="219" t="s">
        <v>88</v>
      </c>
      <c r="AV127" s="11" t="s">
        <v>88</v>
      </c>
      <c r="AW127" s="11" t="s">
        <v>41</v>
      </c>
      <c r="AX127" s="11" t="s">
        <v>86</v>
      </c>
      <c r="AY127" s="219" t="s">
        <v>160</v>
      </c>
    </row>
    <row r="128" s="1" customFormat="1" ht="25.5" customHeight="1">
      <c r="B128" s="41"/>
      <c r="C128" s="198" t="s">
        <v>227</v>
      </c>
      <c r="D128" s="198" t="s">
        <v>162</v>
      </c>
      <c r="E128" s="199" t="s">
        <v>215</v>
      </c>
      <c r="F128" s="200" t="s">
        <v>216</v>
      </c>
      <c r="G128" s="201" t="s">
        <v>195</v>
      </c>
      <c r="H128" s="202">
        <v>378</v>
      </c>
      <c r="I128" s="203">
        <v>38.299999999999997</v>
      </c>
      <c r="J128" s="203">
        <f>ROUND(I128*H128,2)</f>
        <v>14477.4</v>
      </c>
      <c r="K128" s="200" t="s">
        <v>166</v>
      </c>
      <c r="L128" s="67"/>
      <c r="M128" s="204" t="s">
        <v>35</v>
      </c>
      <c r="N128" s="205" t="s">
        <v>49</v>
      </c>
      <c r="O128" s="206">
        <v>0.090999999999999998</v>
      </c>
      <c r="P128" s="206">
        <f>O128*H128</f>
        <v>34.397999999999996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AR128" s="24" t="s">
        <v>167</v>
      </c>
      <c r="AT128" s="24" t="s">
        <v>162</v>
      </c>
      <c r="AU128" s="24" t="s">
        <v>88</v>
      </c>
      <c r="AY128" s="24" t="s">
        <v>160</v>
      </c>
      <c r="BE128" s="208">
        <f>IF(N128="základní",J128,0)</f>
        <v>14477.4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24" t="s">
        <v>86</v>
      </c>
      <c r="BK128" s="208">
        <f>ROUND(I128*H128,2)</f>
        <v>14477.4</v>
      </c>
      <c r="BL128" s="24" t="s">
        <v>167</v>
      </c>
      <c r="BM128" s="24" t="s">
        <v>619</v>
      </c>
    </row>
    <row r="129" s="11" customFormat="1">
      <c r="B129" s="209"/>
      <c r="C129" s="210"/>
      <c r="D129" s="211" t="s">
        <v>169</v>
      </c>
      <c r="E129" s="212" t="s">
        <v>35</v>
      </c>
      <c r="F129" s="213" t="s">
        <v>618</v>
      </c>
      <c r="G129" s="210"/>
      <c r="H129" s="214">
        <v>378</v>
      </c>
      <c r="I129" s="210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169</v>
      </c>
      <c r="AU129" s="219" t="s">
        <v>88</v>
      </c>
      <c r="AV129" s="11" t="s">
        <v>88</v>
      </c>
      <c r="AW129" s="11" t="s">
        <v>41</v>
      </c>
      <c r="AX129" s="11" t="s">
        <v>86</v>
      </c>
      <c r="AY129" s="219" t="s">
        <v>160</v>
      </c>
    </row>
    <row r="130" s="1" customFormat="1" ht="25.5" customHeight="1">
      <c r="B130" s="41"/>
      <c r="C130" s="198" t="s">
        <v>239</v>
      </c>
      <c r="D130" s="198" t="s">
        <v>162</v>
      </c>
      <c r="E130" s="199" t="s">
        <v>219</v>
      </c>
      <c r="F130" s="200" t="s">
        <v>220</v>
      </c>
      <c r="G130" s="201" t="s">
        <v>195</v>
      </c>
      <c r="H130" s="202">
        <v>3</v>
      </c>
      <c r="I130" s="203">
        <v>187</v>
      </c>
      <c r="J130" s="203">
        <f>ROUND(I130*H130,2)</f>
        <v>561</v>
      </c>
      <c r="K130" s="200" t="s">
        <v>166</v>
      </c>
      <c r="L130" s="67"/>
      <c r="M130" s="204" t="s">
        <v>35</v>
      </c>
      <c r="N130" s="205" t="s">
        <v>49</v>
      </c>
      <c r="O130" s="206">
        <v>0.099000000000000005</v>
      </c>
      <c r="P130" s="206">
        <f>O130*H130</f>
        <v>0.29700000000000004</v>
      </c>
      <c r="Q130" s="206">
        <v>0.011820000000000001</v>
      </c>
      <c r="R130" s="206">
        <f>Q130*H130</f>
        <v>0.035460000000000005</v>
      </c>
      <c r="S130" s="206">
        <v>0</v>
      </c>
      <c r="T130" s="207">
        <f>S130*H130</f>
        <v>0</v>
      </c>
      <c r="AR130" s="24" t="s">
        <v>167</v>
      </c>
      <c r="AT130" s="24" t="s">
        <v>162</v>
      </c>
      <c r="AU130" s="24" t="s">
        <v>88</v>
      </c>
      <c r="AY130" s="24" t="s">
        <v>160</v>
      </c>
      <c r="BE130" s="208">
        <f>IF(N130="základní",J130,0)</f>
        <v>561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24" t="s">
        <v>86</v>
      </c>
      <c r="BK130" s="208">
        <f>ROUND(I130*H130,2)</f>
        <v>561</v>
      </c>
      <c r="BL130" s="24" t="s">
        <v>167</v>
      </c>
      <c r="BM130" s="24" t="s">
        <v>620</v>
      </c>
    </row>
    <row r="131" s="11" customFormat="1">
      <c r="B131" s="209"/>
      <c r="C131" s="210"/>
      <c r="D131" s="211" t="s">
        <v>169</v>
      </c>
      <c r="E131" s="212" t="s">
        <v>35</v>
      </c>
      <c r="F131" s="213" t="s">
        <v>181</v>
      </c>
      <c r="G131" s="210"/>
      <c r="H131" s="214">
        <v>3</v>
      </c>
      <c r="I131" s="210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169</v>
      </c>
      <c r="AU131" s="219" t="s">
        <v>88</v>
      </c>
      <c r="AV131" s="11" t="s">
        <v>88</v>
      </c>
      <c r="AW131" s="11" t="s">
        <v>41</v>
      </c>
      <c r="AX131" s="11" t="s">
        <v>86</v>
      </c>
      <c r="AY131" s="219" t="s">
        <v>160</v>
      </c>
    </row>
    <row r="132" s="1" customFormat="1" ht="25.5" customHeight="1">
      <c r="B132" s="41"/>
      <c r="C132" s="198" t="s">
        <v>256</v>
      </c>
      <c r="D132" s="198" t="s">
        <v>162</v>
      </c>
      <c r="E132" s="199" t="s">
        <v>224</v>
      </c>
      <c r="F132" s="200" t="s">
        <v>225</v>
      </c>
      <c r="G132" s="201" t="s">
        <v>195</v>
      </c>
      <c r="H132" s="202">
        <v>3</v>
      </c>
      <c r="I132" s="203">
        <v>37.600000000000001</v>
      </c>
      <c r="J132" s="203">
        <f>ROUND(I132*H132,2)</f>
        <v>112.8</v>
      </c>
      <c r="K132" s="200" t="s">
        <v>166</v>
      </c>
      <c r="L132" s="67"/>
      <c r="M132" s="204" t="s">
        <v>35</v>
      </c>
      <c r="N132" s="205" t="s">
        <v>49</v>
      </c>
      <c r="O132" s="206">
        <v>0.17299999999999999</v>
      </c>
      <c r="P132" s="206">
        <f>O132*H132</f>
        <v>0.51899999999999991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AR132" s="24" t="s">
        <v>167</v>
      </c>
      <c r="AT132" s="24" t="s">
        <v>162</v>
      </c>
      <c r="AU132" s="24" t="s">
        <v>88</v>
      </c>
      <c r="AY132" s="24" t="s">
        <v>160</v>
      </c>
      <c r="BE132" s="208">
        <f>IF(N132="základní",J132,0)</f>
        <v>112.8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24" t="s">
        <v>86</v>
      </c>
      <c r="BK132" s="208">
        <f>ROUND(I132*H132,2)</f>
        <v>112.8</v>
      </c>
      <c r="BL132" s="24" t="s">
        <v>167</v>
      </c>
      <c r="BM132" s="24" t="s">
        <v>621</v>
      </c>
    </row>
    <row r="133" s="11" customFormat="1">
      <c r="B133" s="209"/>
      <c r="C133" s="210"/>
      <c r="D133" s="211" t="s">
        <v>169</v>
      </c>
      <c r="E133" s="212" t="s">
        <v>35</v>
      </c>
      <c r="F133" s="213" t="s">
        <v>181</v>
      </c>
      <c r="G133" s="210"/>
      <c r="H133" s="214">
        <v>3</v>
      </c>
      <c r="I133" s="210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169</v>
      </c>
      <c r="AU133" s="219" t="s">
        <v>88</v>
      </c>
      <c r="AV133" s="11" t="s">
        <v>88</v>
      </c>
      <c r="AW133" s="11" t="s">
        <v>41</v>
      </c>
      <c r="AX133" s="11" t="s">
        <v>86</v>
      </c>
      <c r="AY133" s="219" t="s">
        <v>160</v>
      </c>
    </row>
    <row r="134" s="1" customFormat="1" ht="38.25" customHeight="1">
      <c r="B134" s="41"/>
      <c r="C134" s="198" t="s">
        <v>261</v>
      </c>
      <c r="D134" s="198" t="s">
        <v>162</v>
      </c>
      <c r="E134" s="199" t="s">
        <v>622</v>
      </c>
      <c r="F134" s="200" t="s">
        <v>623</v>
      </c>
      <c r="G134" s="201" t="s">
        <v>230</v>
      </c>
      <c r="H134" s="202">
        <v>2.25</v>
      </c>
      <c r="I134" s="203">
        <v>29.5</v>
      </c>
      <c r="J134" s="203">
        <f>ROUND(I134*H134,2)</f>
        <v>66.379999999999995</v>
      </c>
      <c r="K134" s="200" t="s">
        <v>166</v>
      </c>
      <c r="L134" s="67"/>
      <c r="M134" s="204" t="s">
        <v>35</v>
      </c>
      <c r="N134" s="205" t="s">
        <v>49</v>
      </c>
      <c r="O134" s="206">
        <v>0.097000000000000003</v>
      </c>
      <c r="P134" s="206">
        <f>O134*H134</f>
        <v>0.21825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AR134" s="24" t="s">
        <v>167</v>
      </c>
      <c r="AT134" s="24" t="s">
        <v>162</v>
      </c>
      <c r="AU134" s="24" t="s">
        <v>88</v>
      </c>
      <c r="AY134" s="24" t="s">
        <v>160</v>
      </c>
      <c r="BE134" s="208">
        <f>IF(N134="základní",J134,0)</f>
        <v>66.379999999999995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24" t="s">
        <v>86</v>
      </c>
      <c r="BK134" s="208">
        <f>ROUND(I134*H134,2)</f>
        <v>66.379999999999995</v>
      </c>
      <c r="BL134" s="24" t="s">
        <v>167</v>
      </c>
      <c r="BM134" s="24" t="s">
        <v>624</v>
      </c>
    </row>
    <row r="135" s="11" customFormat="1">
      <c r="B135" s="209"/>
      <c r="C135" s="210"/>
      <c r="D135" s="211" t="s">
        <v>169</v>
      </c>
      <c r="E135" s="212" t="s">
        <v>35</v>
      </c>
      <c r="F135" s="213" t="s">
        <v>625</v>
      </c>
      <c r="G135" s="210"/>
      <c r="H135" s="214">
        <v>2.25</v>
      </c>
      <c r="I135" s="210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169</v>
      </c>
      <c r="AU135" s="219" t="s">
        <v>88</v>
      </c>
      <c r="AV135" s="11" t="s">
        <v>88</v>
      </c>
      <c r="AW135" s="11" t="s">
        <v>41</v>
      </c>
      <c r="AX135" s="11" t="s">
        <v>86</v>
      </c>
      <c r="AY135" s="219" t="s">
        <v>160</v>
      </c>
    </row>
    <row r="136" s="1" customFormat="1" ht="25.5" customHeight="1">
      <c r="B136" s="41"/>
      <c r="C136" s="198" t="s">
        <v>10</v>
      </c>
      <c r="D136" s="198" t="s">
        <v>162</v>
      </c>
      <c r="E136" s="199" t="s">
        <v>228</v>
      </c>
      <c r="F136" s="200" t="s">
        <v>229</v>
      </c>
      <c r="G136" s="201" t="s">
        <v>230</v>
      </c>
      <c r="H136" s="202">
        <v>296.83999999999997</v>
      </c>
      <c r="I136" s="203">
        <v>383</v>
      </c>
      <c r="J136" s="203">
        <f>ROUND(I136*H136,2)</f>
        <v>113689.72</v>
      </c>
      <c r="K136" s="200" t="s">
        <v>166</v>
      </c>
      <c r="L136" s="67"/>
      <c r="M136" s="204" t="s">
        <v>35</v>
      </c>
      <c r="N136" s="205" t="s">
        <v>49</v>
      </c>
      <c r="O136" s="206">
        <v>1.7629999999999999</v>
      </c>
      <c r="P136" s="206">
        <f>O136*H136</f>
        <v>523.32891999999993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AR136" s="24" t="s">
        <v>167</v>
      </c>
      <c r="AT136" s="24" t="s">
        <v>162</v>
      </c>
      <c r="AU136" s="24" t="s">
        <v>88</v>
      </c>
      <c r="AY136" s="24" t="s">
        <v>160</v>
      </c>
      <c r="BE136" s="208">
        <f>IF(N136="základní",J136,0)</f>
        <v>113689.72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24" t="s">
        <v>86</v>
      </c>
      <c r="BK136" s="208">
        <f>ROUND(I136*H136,2)</f>
        <v>113689.72</v>
      </c>
      <c r="BL136" s="24" t="s">
        <v>167</v>
      </c>
      <c r="BM136" s="24" t="s">
        <v>626</v>
      </c>
    </row>
    <row r="137" s="13" customFormat="1">
      <c r="B137" s="230"/>
      <c r="C137" s="231"/>
      <c r="D137" s="211" t="s">
        <v>169</v>
      </c>
      <c r="E137" s="232" t="s">
        <v>35</v>
      </c>
      <c r="F137" s="233" t="s">
        <v>604</v>
      </c>
      <c r="G137" s="231"/>
      <c r="H137" s="232" t="s">
        <v>35</v>
      </c>
      <c r="I137" s="231"/>
      <c r="J137" s="231"/>
      <c r="K137" s="231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169</v>
      </c>
      <c r="AU137" s="238" t="s">
        <v>88</v>
      </c>
      <c r="AV137" s="13" t="s">
        <v>86</v>
      </c>
      <c r="AW137" s="13" t="s">
        <v>41</v>
      </c>
      <c r="AX137" s="13" t="s">
        <v>78</v>
      </c>
      <c r="AY137" s="238" t="s">
        <v>160</v>
      </c>
    </row>
    <row r="138" s="11" customFormat="1">
      <c r="B138" s="209"/>
      <c r="C138" s="210"/>
      <c r="D138" s="211" t="s">
        <v>169</v>
      </c>
      <c r="E138" s="212" t="s">
        <v>35</v>
      </c>
      <c r="F138" s="213" t="s">
        <v>627</v>
      </c>
      <c r="G138" s="210"/>
      <c r="H138" s="214">
        <v>45.920000000000002</v>
      </c>
      <c r="I138" s="210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169</v>
      </c>
      <c r="AU138" s="219" t="s">
        <v>88</v>
      </c>
      <c r="AV138" s="11" t="s">
        <v>88</v>
      </c>
      <c r="AW138" s="11" t="s">
        <v>41</v>
      </c>
      <c r="AX138" s="11" t="s">
        <v>78</v>
      </c>
      <c r="AY138" s="219" t="s">
        <v>160</v>
      </c>
    </row>
    <row r="139" s="13" customFormat="1">
      <c r="B139" s="230"/>
      <c r="C139" s="231"/>
      <c r="D139" s="211" t="s">
        <v>169</v>
      </c>
      <c r="E139" s="232" t="s">
        <v>35</v>
      </c>
      <c r="F139" s="233" t="s">
        <v>199</v>
      </c>
      <c r="G139" s="231"/>
      <c r="H139" s="232" t="s">
        <v>35</v>
      </c>
      <c r="I139" s="231"/>
      <c r="J139" s="231"/>
      <c r="K139" s="231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169</v>
      </c>
      <c r="AU139" s="238" t="s">
        <v>88</v>
      </c>
      <c r="AV139" s="13" t="s">
        <v>86</v>
      </c>
      <c r="AW139" s="13" t="s">
        <v>41</v>
      </c>
      <c r="AX139" s="13" t="s">
        <v>78</v>
      </c>
      <c r="AY139" s="238" t="s">
        <v>160</v>
      </c>
    </row>
    <row r="140" s="11" customFormat="1">
      <c r="B140" s="209"/>
      <c r="C140" s="210"/>
      <c r="D140" s="211" t="s">
        <v>169</v>
      </c>
      <c r="E140" s="212" t="s">
        <v>35</v>
      </c>
      <c r="F140" s="213" t="s">
        <v>628</v>
      </c>
      <c r="G140" s="210"/>
      <c r="H140" s="214">
        <v>68.879999999999995</v>
      </c>
      <c r="I140" s="210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169</v>
      </c>
      <c r="AU140" s="219" t="s">
        <v>88</v>
      </c>
      <c r="AV140" s="11" t="s">
        <v>88</v>
      </c>
      <c r="AW140" s="11" t="s">
        <v>41</v>
      </c>
      <c r="AX140" s="11" t="s">
        <v>78</v>
      </c>
      <c r="AY140" s="219" t="s">
        <v>160</v>
      </c>
    </row>
    <row r="141" s="13" customFormat="1">
      <c r="B141" s="230"/>
      <c r="C141" s="231"/>
      <c r="D141" s="211" t="s">
        <v>169</v>
      </c>
      <c r="E141" s="232" t="s">
        <v>35</v>
      </c>
      <c r="F141" s="233" t="s">
        <v>607</v>
      </c>
      <c r="G141" s="231"/>
      <c r="H141" s="232" t="s">
        <v>35</v>
      </c>
      <c r="I141" s="231"/>
      <c r="J141" s="231"/>
      <c r="K141" s="231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169</v>
      </c>
      <c r="AU141" s="238" t="s">
        <v>88</v>
      </c>
      <c r="AV141" s="13" t="s">
        <v>86</v>
      </c>
      <c r="AW141" s="13" t="s">
        <v>41</v>
      </c>
      <c r="AX141" s="13" t="s">
        <v>78</v>
      </c>
      <c r="AY141" s="238" t="s">
        <v>160</v>
      </c>
    </row>
    <row r="142" s="11" customFormat="1">
      <c r="B142" s="209"/>
      <c r="C142" s="210"/>
      <c r="D142" s="211" t="s">
        <v>169</v>
      </c>
      <c r="E142" s="212" t="s">
        <v>35</v>
      </c>
      <c r="F142" s="213" t="s">
        <v>629</v>
      </c>
      <c r="G142" s="210"/>
      <c r="H142" s="214">
        <v>3.2799999999999998</v>
      </c>
      <c r="I142" s="210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169</v>
      </c>
      <c r="AU142" s="219" t="s">
        <v>88</v>
      </c>
      <c r="AV142" s="11" t="s">
        <v>88</v>
      </c>
      <c r="AW142" s="11" t="s">
        <v>41</v>
      </c>
      <c r="AX142" s="11" t="s">
        <v>78</v>
      </c>
      <c r="AY142" s="219" t="s">
        <v>160</v>
      </c>
    </row>
    <row r="143" s="13" customFormat="1">
      <c r="B143" s="230"/>
      <c r="C143" s="231"/>
      <c r="D143" s="211" t="s">
        <v>169</v>
      </c>
      <c r="E143" s="232" t="s">
        <v>35</v>
      </c>
      <c r="F143" s="233" t="s">
        <v>606</v>
      </c>
      <c r="G143" s="231"/>
      <c r="H143" s="232" t="s">
        <v>35</v>
      </c>
      <c r="I143" s="231"/>
      <c r="J143" s="231"/>
      <c r="K143" s="231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169</v>
      </c>
      <c r="AU143" s="238" t="s">
        <v>88</v>
      </c>
      <c r="AV143" s="13" t="s">
        <v>86</v>
      </c>
      <c r="AW143" s="13" t="s">
        <v>41</v>
      </c>
      <c r="AX143" s="13" t="s">
        <v>78</v>
      </c>
      <c r="AY143" s="238" t="s">
        <v>160</v>
      </c>
    </row>
    <row r="144" s="11" customFormat="1">
      <c r="B144" s="209"/>
      <c r="C144" s="210"/>
      <c r="D144" s="211" t="s">
        <v>169</v>
      </c>
      <c r="E144" s="212" t="s">
        <v>35</v>
      </c>
      <c r="F144" s="213" t="s">
        <v>627</v>
      </c>
      <c r="G144" s="210"/>
      <c r="H144" s="214">
        <v>45.920000000000002</v>
      </c>
      <c r="I144" s="210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169</v>
      </c>
      <c r="AU144" s="219" t="s">
        <v>88</v>
      </c>
      <c r="AV144" s="11" t="s">
        <v>88</v>
      </c>
      <c r="AW144" s="11" t="s">
        <v>41</v>
      </c>
      <c r="AX144" s="11" t="s">
        <v>78</v>
      </c>
      <c r="AY144" s="219" t="s">
        <v>160</v>
      </c>
    </row>
    <row r="145" s="13" customFormat="1">
      <c r="B145" s="230"/>
      <c r="C145" s="231"/>
      <c r="D145" s="211" t="s">
        <v>169</v>
      </c>
      <c r="E145" s="232" t="s">
        <v>35</v>
      </c>
      <c r="F145" s="233" t="s">
        <v>608</v>
      </c>
      <c r="G145" s="231"/>
      <c r="H145" s="232" t="s">
        <v>35</v>
      </c>
      <c r="I145" s="231"/>
      <c r="J145" s="231"/>
      <c r="K145" s="231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169</v>
      </c>
      <c r="AU145" s="238" t="s">
        <v>88</v>
      </c>
      <c r="AV145" s="13" t="s">
        <v>86</v>
      </c>
      <c r="AW145" s="13" t="s">
        <v>41</v>
      </c>
      <c r="AX145" s="13" t="s">
        <v>78</v>
      </c>
      <c r="AY145" s="238" t="s">
        <v>160</v>
      </c>
    </row>
    <row r="146" s="11" customFormat="1">
      <c r="B146" s="209"/>
      <c r="C146" s="210"/>
      <c r="D146" s="211" t="s">
        <v>169</v>
      </c>
      <c r="E146" s="212" t="s">
        <v>35</v>
      </c>
      <c r="F146" s="213" t="s">
        <v>630</v>
      </c>
      <c r="G146" s="210"/>
      <c r="H146" s="214">
        <v>132.84</v>
      </c>
      <c r="I146" s="210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169</v>
      </c>
      <c r="AU146" s="219" t="s">
        <v>88</v>
      </c>
      <c r="AV146" s="11" t="s">
        <v>88</v>
      </c>
      <c r="AW146" s="11" t="s">
        <v>41</v>
      </c>
      <c r="AX146" s="11" t="s">
        <v>78</v>
      </c>
      <c r="AY146" s="219" t="s">
        <v>160</v>
      </c>
    </row>
    <row r="147" s="12" customFormat="1">
      <c r="B147" s="220"/>
      <c r="C147" s="221"/>
      <c r="D147" s="211" t="s">
        <v>169</v>
      </c>
      <c r="E147" s="222" t="s">
        <v>35</v>
      </c>
      <c r="F147" s="223" t="s">
        <v>176</v>
      </c>
      <c r="G147" s="221"/>
      <c r="H147" s="224">
        <v>296.83999999999997</v>
      </c>
      <c r="I147" s="221"/>
      <c r="J147" s="221"/>
      <c r="K147" s="221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169</v>
      </c>
      <c r="AU147" s="229" t="s">
        <v>88</v>
      </c>
      <c r="AV147" s="12" t="s">
        <v>167</v>
      </c>
      <c r="AW147" s="12" t="s">
        <v>41</v>
      </c>
      <c r="AX147" s="12" t="s">
        <v>86</v>
      </c>
      <c r="AY147" s="229" t="s">
        <v>160</v>
      </c>
    </row>
    <row r="148" s="1" customFormat="1" ht="38.25" customHeight="1">
      <c r="B148" s="41"/>
      <c r="C148" s="198" t="s">
        <v>271</v>
      </c>
      <c r="D148" s="198" t="s">
        <v>162</v>
      </c>
      <c r="E148" s="199" t="s">
        <v>240</v>
      </c>
      <c r="F148" s="200" t="s">
        <v>241</v>
      </c>
      <c r="G148" s="201" t="s">
        <v>230</v>
      </c>
      <c r="H148" s="202">
        <v>95.126999999999995</v>
      </c>
      <c r="I148" s="203">
        <v>181</v>
      </c>
      <c r="J148" s="203">
        <f>ROUND(I148*H148,2)</f>
        <v>17217.990000000002</v>
      </c>
      <c r="K148" s="200" t="s">
        <v>166</v>
      </c>
      <c r="L148" s="67"/>
      <c r="M148" s="204" t="s">
        <v>35</v>
      </c>
      <c r="N148" s="205" t="s">
        <v>49</v>
      </c>
      <c r="O148" s="206">
        <v>0.58599999999999997</v>
      </c>
      <c r="P148" s="206">
        <f>O148*H148</f>
        <v>55.744421999999993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AR148" s="24" t="s">
        <v>167</v>
      </c>
      <c r="AT148" s="24" t="s">
        <v>162</v>
      </c>
      <c r="AU148" s="24" t="s">
        <v>88</v>
      </c>
      <c r="AY148" s="24" t="s">
        <v>160</v>
      </c>
      <c r="BE148" s="208">
        <f>IF(N148="základní",J148,0)</f>
        <v>17217.990000000002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24" t="s">
        <v>86</v>
      </c>
      <c r="BK148" s="208">
        <f>ROUND(I148*H148,2)</f>
        <v>17217.990000000002</v>
      </c>
      <c r="BL148" s="24" t="s">
        <v>167</v>
      </c>
      <c r="BM148" s="24" t="s">
        <v>631</v>
      </c>
    </row>
    <row r="149" s="11" customFormat="1">
      <c r="B149" s="209"/>
      <c r="C149" s="210"/>
      <c r="D149" s="211" t="s">
        <v>169</v>
      </c>
      <c r="E149" s="212" t="s">
        <v>35</v>
      </c>
      <c r="F149" s="213" t="s">
        <v>632</v>
      </c>
      <c r="G149" s="210"/>
      <c r="H149" s="214">
        <v>309.95999999999998</v>
      </c>
      <c r="I149" s="210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169</v>
      </c>
      <c r="AU149" s="219" t="s">
        <v>88</v>
      </c>
      <c r="AV149" s="11" t="s">
        <v>88</v>
      </c>
      <c r="AW149" s="11" t="s">
        <v>41</v>
      </c>
      <c r="AX149" s="11" t="s">
        <v>78</v>
      </c>
      <c r="AY149" s="219" t="s">
        <v>160</v>
      </c>
    </row>
    <row r="150" s="13" customFormat="1">
      <c r="B150" s="230"/>
      <c r="C150" s="231"/>
      <c r="D150" s="211" t="s">
        <v>169</v>
      </c>
      <c r="E150" s="232" t="s">
        <v>35</v>
      </c>
      <c r="F150" s="233" t="s">
        <v>250</v>
      </c>
      <c r="G150" s="231"/>
      <c r="H150" s="232" t="s">
        <v>35</v>
      </c>
      <c r="I150" s="231"/>
      <c r="J150" s="231"/>
      <c r="K150" s="231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169</v>
      </c>
      <c r="AU150" s="238" t="s">
        <v>88</v>
      </c>
      <c r="AV150" s="13" t="s">
        <v>86</v>
      </c>
      <c r="AW150" s="13" t="s">
        <v>41</v>
      </c>
      <c r="AX150" s="13" t="s">
        <v>78</v>
      </c>
      <c r="AY150" s="238" t="s">
        <v>160</v>
      </c>
    </row>
    <row r="151" s="11" customFormat="1">
      <c r="B151" s="209"/>
      <c r="C151" s="210"/>
      <c r="D151" s="211" t="s">
        <v>169</v>
      </c>
      <c r="E151" s="212" t="s">
        <v>35</v>
      </c>
      <c r="F151" s="213" t="s">
        <v>633</v>
      </c>
      <c r="G151" s="210"/>
      <c r="H151" s="214">
        <v>-43.808</v>
      </c>
      <c r="I151" s="210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169</v>
      </c>
      <c r="AU151" s="219" t="s">
        <v>88</v>
      </c>
      <c r="AV151" s="11" t="s">
        <v>88</v>
      </c>
      <c r="AW151" s="11" t="s">
        <v>41</v>
      </c>
      <c r="AX151" s="11" t="s">
        <v>78</v>
      </c>
      <c r="AY151" s="219" t="s">
        <v>160</v>
      </c>
    </row>
    <row r="152" s="11" customFormat="1">
      <c r="B152" s="209"/>
      <c r="C152" s="210"/>
      <c r="D152" s="211" t="s">
        <v>169</v>
      </c>
      <c r="E152" s="212" t="s">
        <v>35</v>
      </c>
      <c r="F152" s="213" t="s">
        <v>634</v>
      </c>
      <c r="G152" s="210"/>
      <c r="H152" s="214">
        <v>-21.699999999999999</v>
      </c>
      <c r="I152" s="210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169</v>
      </c>
      <c r="AU152" s="219" t="s">
        <v>88</v>
      </c>
      <c r="AV152" s="11" t="s">
        <v>88</v>
      </c>
      <c r="AW152" s="11" t="s">
        <v>41</v>
      </c>
      <c r="AX152" s="11" t="s">
        <v>78</v>
      </c>
      <c r="AY152" s="219" t="s">
        <v>160</v>
      </c>
    </row>
    <row r="153" s="11" customFormat="1">
      <c r="B153" s="209"/>
      <c r="C153" s="210"/>
      <c r="D153" s="211" t="s">
        <v>169</v>
      </c>
      <c r="E153" s="212" t="s">
        <v>35</v>
      </c>
      <c r="F153" s="213" t="s">
        <v>635</v>
      </c>
      <c r="G153" s="210"/>
      <c r="H153" s="214">
        <v>-4.3399999999999999</v>
      </c>
      <c r="I153" s="210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169</v>
      </c>
      <c r="AU153" s="219" t="s">
        <v>88</v>
      </c>
      <c r="AV153" s="11" t="s">
        <v>88</v>
      </c>
      <c r="AW153" s="11" t="s">
        <v>41</v>
      </c>
      <c r="AX153" s="11" t="s">
        <v>78</v>
      </c>
      <c r="AY153" s="219" t="s">
        <v>160</v>
      </c>
    </row>
    <row r="154" s="13" customFormat="1">
      <c r="B154" s="230"/>
      <c r="C154" s="231"/>
      <c r="D154" s="211" t="s">
        <v>169</v>
      </c>
      <c r="E154" s="232" t="s">
        <v>35</v>
      </c>
      <c r="F154" s="233" t="s">
        <v>636</v>
      </c>
      <c r="G154" s="231"/>
      <c r="H154" s="232" t="s">
        <v>35</v>
      </c>
      <c r="I154" s="231"/>
      <c r="J154" s="231"/>
      <c r="K154" s="231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169</v>
      </c>
      <c r="AU154" s="238" t="s">
        <v>88</v>
      </c>
      <c r="AV154" s="13" t="s">
        <v>86</v>
      </c>
      <c r="AW154" s="13" t="s">
        <v>41</v>
      </c>
      <c r="AX154" s="13" t="s">
        <v>78</v>
      </c>
      <c r="AY154" s="238" t="s">
        <v>160</v>
      </c>
    </row>
    <row r="155" s="11" customFormat="1">
      <c r="B155" s="209"/>
      <c r="C155" s="210"/>
      <c r="D155" s="211" t="s">
        <v>169</v>
      </c>
      <c r="E155" s="212" t="s">
        <v>35</v>
      </c>
      <c r="F155" s="213" t="s">
        <v>637</v>
      </c>
      <c r="G155" s="210"/>
      <c r="H155" s="214">
        <v>-0.93000000000000005</v>
      </c>
      <c r="I155" s="210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169</v>
      </c>
      <c r="AU155" s="219" t="s">
        <v>88</v>
      </c>
      <c r="AV155" s="11" t="s">
        <v>88</v>
      </c>
      <c r="AW155" s="11" t="s">
        <v>41</v>
      </c>
      <c r="AX155" s="11" t="s">
        <v>78</v>
      </c>
      <c r="AY155" s="219" t="s">
        <v>160</v>
      </c>
    </row>
    <row r="156" s="13" customFormat="1">
      <c r="B156" s="230"/>
      <c r="C156" s="231"/>
      <c r="D156" s="211" t="s">
        <v>169</v>
      </c>
      <c r="E156" s="232" t="s">
        <v>35</v>
      </c>
      <c r="F156" s="233" t="s">
        <v>638</v>
      </c>
      <c r="G156" s="231"/>
      <c r="H156" s="232" t="s">
        <v>35</v>
      </c>
      <c r="I156" s="231"/>
      <c r="J156" s="231"/>
      <c r="K156" s="231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169</v>
      </c>
      <c r="AU156" s="238" t="s">
        <v>88</v>
      </c>
      <c r="AV156" s="13" t="s">
        <v>86</v>
      </c>
      <c r="AW156" s="13" t="s">
        <v>41</v>
      </c>
      <c r="AX156" s="13" t="s">
        <v>78</v>
      </c>
      <c r="AY156" s="238" t="s">
        <v>160</v>
      </c>
    </row>
    <row r="157" s="11" customFormat="1">
      <c r="B157" s="209"/>
      <c r="C157" s="210"/>
      <c r="D157" s="211" t="s">
        <v>169</v>
      </c>
      <c r="E157" s="212" t="s">
        <v>35</v>
      </c>
      <c r="F157" s="213" t="s">
        <v>639</v>
      </c>
      <c r="G157" s="210"/>
      <c r="H157" s="214">
        <v>-0.46500000000000002</v>
      </c>
      <c r="I157" s="210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169</v>
      </c>
      <c r="AU157" s="219" t="s">
        <v>88</v>
      </c>
      <c r="AV157" s="11" t="s">
        <v>88</v>
      </c>
      <c r="AW157" s="11" t="s">
        <v>41</v>
      </c>
      <c r="AX157" s="11" t="s">
        <v>78</v>
      </c>
      <c r="AY157" s="219" t="s">
        <v>160</v>
      </c>
    </row>
    <row r="158" s="13" customFormat="1">
      <c r="B158" s="230"/>
      <c r="C158" s="231"/>
      <c r="D158" s="211" t="s">
        <v>169</v>
      </c>
      <c r="E158" s="232" t="s">
        <v>35</v>
      </c>
      <c r="F158" s="233" t="s">
        <v>640</v>
      </c>
      <c r="G158" s="231"/>
      <c r="H158" s="232" t="s">
        <v>35</v>
      </c>
      <c r="I158" s="231"/>
      <c r="J158" s="231"/>
      <c r="K158" s="231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169</v>
      </c>
      <c r="AU158" s="238" t="s">
        <v>88</v>
      </c>
      <c r="AV158" s="13" t="s">
        <v>86</v>
      </c>
      <c r="AW158" s="13" t="s">
        <v>41</v>
      </c>
      <c r="AX158" s="13" t="s">
        <v>78</v>
      </c>
      <c r="AY158" s="238" t="s">
        <v>160</v>
      </c>
    </row>
    <row r="159" s="11" customFormat="1">
      <c r="B159" s="209"/>
      <c r="C159" s="210"/>
      <c r="D159" s="211" t="s">
        <v>169</v>
      </c>
      <c r="E159" s="212" t="s">
        <v>35</v>
      </c>
      <c r="F159" s="213" t="s">
        <v>641</v>
      </c>
      <c r="G159" s="210"/>
      <c r="H159" s="214">
        <v>-0.90000000000000002</v>
      </c>
      <c r="I159" s="210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169</v>
      </c>
      <c r="AU159" s="219" t="s">
        <v>88</v>
      </c>
      <c r="AV159" s="11" t="s">
        <v>88</v>
      </c>
      <c r="AW159" s="11" t="s">
        <v>41</v>
      </c>
      <c r="AX159" s="11" t="s">
        <v>78</v>
      </c>
      <c r="AY159" s="219" t="s">
        <v>160</v>
      </c>
    </row>
    <row r="160" s="12" customFormat="1">
      <c r="B160" s="220"/>
      <c r="C160" s="221"/>
      <c r="D160" s="211" t="s">
        <v>169</v>
      </c>
      <c r="E160" s="222" t="s">
        <v>570</v>
      </c>
      <c r="F160" s="223" t="s">
        <v>176</v>
      </c>
      <c r="G160" s="221"/>
      <c r="H160" s="224">
        <v>237.81700000000001</v>
      </c>
      <c r="I160" s="221"/>
      <c r="J160" s="221"/>
      <c r="K160" s="221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169</v>
      </c>
      <c r="AU160" s="229" t="s">
        <v>88</v>
      </c>
      <c r="AV160" s="12" t="s">
        <v>167</v>
      </c>
      <c r="AW160" s="12" t="s">
        <v>41</v>
      </c>
      <c r="AX160" s="12" t="s">
        <v>86</v>
      </c>
      <c r="AY160" s="229" t="s">
        <v>160</v>
      </c>
    </row>
    <row r="161" s="13" customFormat="1">
      <c r="B161" s="230"/>
      <c r="C161" s="231"/>
      <c r="D161" s="211" t="s">
        <v>169</v>
      </c>
      <c r="E161" s="232" t="s">
        <v>35</v>
      </c>
      <c r="F161" s="233" t="s">
        <v>642</v>
      </c>
      <c r="G161" s="231"/>
      <c r="H161" s="232" t="s">
        <v>35</v>
      </c>
      <c r="I161" s="231"/>
      <c r="J161" s="231"/>
      <c r="K161" s="231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169</v>
      </c>
      <c r="AU161" s="238" t="s">
        <v>88</v>
      </c>
      <c r="AV161" s="13" t="s">
        <v>86</v>
      </c>
      <c r="AW161" s="13" t="s">
        <v>41</v>
      </c>
      <c r="AX161" s="13" t="s">
        <v>78</v>
      </c>
      <c r="AY161" s="238" t="s">
        <v>160</v>
      </c>
    </row>
    <row r="162" s="11" customFormat="1">
      <c r="B162" s="209"/>
      <c r="C162" s="210"/>
      <c r="D162" s="211" t="s">
        <v>169</v>
      </c>
      <c r="E162" s="210"/>
      <c r="F162" s="213" t="s">
        <v>643</v>
      </c>
      <c r="G162" s="210"/>
      <c r="H162" s="214">
        <v>95.126999999999995</v>
      </c>
      <c r="I162" s="210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169</v>
      </c>
      <c r="AU162" s="219" t="s">
        <v>88</v>
      </c>
      <c r="AV162" s="11" t="s">
        <v>88</v>
      </c>
      <c r="AW162" s="11" t="s">
        <v>6</v>
      </c>
      <c r="AX162" s="11" t="s">
        <v>86</v>
      </c>
      <c r="AY162" s="219" t="s">
        <v>160</v>
      </c>
    </row>
    <row r="163" s="1" customFormat="1" ht="38.25" customHeight="1">
      <c r="B163" s="41"/>
      <c r="C163" s="198" t="s">
        <v>280</v>
      </c>
      <c r="D163" s="198" t="s">
        <v>162</v>
      </c>
      <c r="E163" s="199" t="s">
        <v>257</v>
      </c>
      <c r="F163" s="200" t="s">
        <v>258</v>
      </c>
      <c r="G163" s="201" t="s">
        <v>230</v>
      </c>
      <c r="H163" s="202">
        <v>47.563000000000002</v>
      </c>
      <c r="I163" s="203">
        <v>23.5</v>
      </c>
      <c r="J163" s="203">
        <f>ROUND(I163*H163,2)</f>
        <v>1117.73</v>
      </c>
      <c r="K163" s="200" t="s">
        <v>166</v>
      </c>
      <c r="L163" s="67"/>
      <c r="M163" s="204" t="s">
        <v>35</v>
      </c>
      <c r="N163" s="205" t="s">
        <v>49</v>
      </c>
      <c r="O163" s="206">
        <v>0.10000000000000001</v>
      </c>
      <c r="P163" s="206">
        <f>O163*H163</f>
        <v>4.7563000000000004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AR163" s="24" t="s">
        <v>167</v>
      </c>
      <c r="AT163" s="24" t="s">
        <v>162</v>
      </c>
      <c r="AU163" s="24" t="s">
        <v>88</v>
      </c>
      <c r="AY163" s="24" t="s">
        <v>160</v>
      </c>
      <c r="BE163" s="208">
        <f>IF(N163="základní",J163,0)</f>
        <v>1117.73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24" t="s">
        <v>86</v>
      </c>
      <c r="BK163" s="208">
        <f>ROUND(I163*H163,2)</f>
        <v>1117.73</v>
      </c>
      <c r="BL163" s="24" t="s">
        <v>167</v>
      </c>
      <c r="BM163" s="24" t="s">
        <v>644</v>
      </c>
    </row>
    <row r="164" s="11" customFormat="1">
      <c r="B164" s="209"/>
      <c r="C164" s="210"/>
      <c r="D164" s="211" t="s">
        <v>169</v>
      </c>
      <c r="E164" s="212" t="s">
        <v>35</v>
      </c>
      <c r="F164" s="213" t="s">
        <v>645</v>
      </c>
      <c r="G164" s="210"/>
      <c r="H164" s="214">
        <v>47.563000000000002</v>
      </c>
      <c r="I164" s="210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169</v>
      </c>
      <c r="AU164" s="219" t="s">
        <v>88</v>
      </c>
      <c r="AV164" s="11" t="s">
        <v>88</v>
      </c>
      <c r="AW164" s="11" t="s">
        <v>41</v>
      </c>
      <c r="AX164" s="11" t="s">
        <v>86</v>
      </c>
      <c r="AY164" s="219" t="s">
        <v>160</v>
      </c>
    </row>
    <row r="165" s="1" customFormat="1" ht="38.25" customHeight="1">
      <c r="B165" s="41"/>
      <c r="C165" s="198" t="s">
        <v>285</v>
      </c>
      <c r="D165" s="198" t="s">
        <v>162</v>
      </c>
      <c r="E165" s="199" t="s">
        <v>262</v>
      </c>
      <c r="F165" s="200" t="s">
        <v>263</v>
      </c>
      <c r="G165" s="201" t="s">
        <v>230</v>
      </c>
      <c r="H165" s="202">
        <v>142.69</v>
      </c>
      <c r="I165" s="203">
        <v>265</v>
      </c>
      <c r="J165" s="203">
        <f>ROUND(I165*H165,2)</f>
        <v>37812.849999999999</v>
      </c>
      <c r="K165" s="200" t="s">
        <v>166</v>
      </c>
      <c r="L165" s="67"/>
      <c r="M165" s="204" t="s">
        <v>35</v>
      </c>
      <c r="N165" s="205" t="s">
        <v>49</v>
      </c>
      <c r="O165" s="206">
        <v>0.75</v>
      </c>
      <c r="P165" s="206">
        <f>O165*H165</f>
        <v>107.0175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AR165" s="24" t="s">
        <v>167</v>
      </c>
      <c r="AT165" s="24" t="s">
        <v>162</v>
      </c>
      <c r="AU165" s="24" t="s">
        <v>88</v>
      </c>
      <c r="AY165" s="24" t="s">
        <v>160</v>
      </c>
      <c r="BE165" s="208">
        <f>IF(N165="základní",J165,0)</f>
        <v>37812.849999999999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24" t="s">
        <v>86</v>
      </c>
      <c r="BK165" s="208">
        <f>ROUND(I165*H165,2)</f>
        <v>37812.849999999999</v>
      </c>
      <c r="BL165" s="24" t="s">
        <v>167</v>
      </c>
      <c r="BM165" s="24" t="s">
        <v>646</v>
      </c>
    </row>
    <row r="166" s="13" customFormat="1">
      <c r="B166" s="230"/>
      <c r="C166" s="231"/>
      <c r="D166" s="211" t="s">
        <v>169</v>
      </c>
      <c r="E166" s="232" t="s">
        <v>35</v>
      </c>
      <c r="F166" s="233" t="s">
        <v>647</v>
      </c>
      <c r="G166" s="231"/>
      <c r="H166" s="232" t="s">
        <v>35</v>
      </c>
      <c r="I166" s="231"/>
      <c r="J166" s="231"/>
      <c r="K166" s="231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169</v>
      </c>
      <c r="AU166" s="238" t="s">
        <v>88</v>
      </c>
      <c r="AV166" s="13" t="s">
        <v>86</v>
      </c>
      <c r="AW166" s="13" t="s">
        <v>41</v>
      </c>
      <c r="AX166" s="13" t="s">
        <v>78</v>
      </c>
      <c r="AY166" s="238" t="s">
        <v>160</v>
      </c>
    </row>
    <row r="167" s="11" customFormat="1">
      <c r="B167" s="209"/>
      <c r="C167" s="210"/>
      <c r="D167" s="211" t="s">
        <v>169</v>
      </c>
      <c r="E167" s="212" t="s">
        <v>35</v>
      </c>
      <c r="F167" s="213" t="s">
        <v>648</v>
      </c>
      <c r="G167" s="210"/>
      <c r="H167" s="214">
        <v>142.69</v>
      </c>
      <c r="I167" s="210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169</v>
      </c>
      <c r="AU167" s="219" t="s">
        <v>88</v>
      </c>
      <c r="AV167" s="11" t="s">
        <v>88</v>
      </c>
      <c r="AW167" s="11" t="s">
        <v>41</v>
      </c>
      <c r="AX167" s="11" t="s">
        <v>86</v>
      </c>
      <c r="AY167" s="219" t="s">
        <v>160</v>
      </c>
    </row>
    <row r="168" s="1" customFormat="1" ht="38.25" customHeight="1">
      <c r="B168" s="41"/>
      <c r="C168" s="198" t="s">
        <v>290</v>
      </c>
      <c r="D168" s="198" t="s">
        <v>162</v>
      </c>
      <c r="E168" s="199" t="s">
        <v>267</v>
      </c>
      <c r="F168" s="200" t="s">
        <v>268</v>
      </c>
      <c r="G168" s="201" t="s">
        <v>230</v>
      </c>
      <c r="H168" s="202">
        <v>71.344999999999999</v>
      </c>
      <c r="I168" s="203">
        <v>52.700000000000003</v>
      </c>
      <c r="J168" s="203">
        <f>ROUND(I168*H168,2)</f>
        <v>3759.8800000000001</v>
      </c>
      <c r="K168" s="200" t="s">
        <v>166</v>
      </c>
      <c r="L168" s="67"/>
      <c r="M168" s="204" t="s">
        <v>35</v>
      </c>
      <c r="N168" s="205" t="s">
        <v>49</v>
      </c>
      <c r="O168" s="206">
        <v>0.19800000000000001</v>
      </c>
      <c r="P168" s="206">
        <f>O168*H168</f>
        <v>14.12631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AR168" s="24" t="s">
        <v>167</v>
      </c>
      <c r="AT168" s="24" t="s">
        <v>162</v>
      </c>
      <c r="AU168" s="24" t="s">
        <v>88</v>
      </c>
      <c r="AY168" s="24" t="s">
        <v>160</v>
      </c>
      <c r="BE168" s="208">
        <f>IF(N168="základní",J168,0)</f>
        <v>3759.8800000000001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24" t="s">
        <v>86</v>
      </c>
      <c r="BK168" s="208">
        <f>ROUND(I168*H168,2)</f>
        <v>3759.8800000000001</v>
      </c>
      <c r="BL168" s="24" t="s">
        <v>167</v>
      </c>
      <c r="BM168" s="24" t="s">
        <v>649</v>
      </c>
    </row>
    <row r="169" s="11" customFormat="1">
      <c r="B169" s="209"/>
      <c r="C169" s="210"/>
      <c r="D169" s="211" t="s">
        <v>169</v>
      </c>
      <c r="E169" s="212" t="s">
        <v>35</v>
      </c>
      <c r="F169" s="213" t="s">
        <v>650</v>
      </c>
      <c r="G169" s="210"/>
      <c r="H169" s="214">
        <v>71.344999999999999</v>
      </c>
      <c r="I169" s="210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169</v>
      </c>
      <c r="AU169" s="219" t="s">
        <v>88</v>
      </c>
      <c r="AV169" s="11" t="s">
        <v>88</v>
      </c>
      <c r="AW169" s="11" t="s">
        <v>41</v>
      </c>
      <c r="AX169" s="11" t="s">
        <v>86</v>
      </c>
      <c r="AY169" s="219" t="s">
        <v>160</v>
      </c>
    </row>
    <row r="170" s="1" customFormat="1" ht="25.5" customHeight="1">
      <c r="B170" s="41"/>
      <c r="C170" s="198" t="s">
        <v>294</v>
      </c>
      <c r="D170" s="198" t="s">
        <v>162</v>
      </c>
      <c r="E170" s="199" t="s">
        <v>651</v>
      </c>
      <c r="F170" s="200" t="s">
        <v>652</v>
      </c>
      <c r="G170" s="201" t="s">
        <v>230</v>
      </c>
      <c r="H170" s="202">
        <v>17.954999999999998</v>
      </c>
      <c r="I170" s="203">
        <v>844</v>
      </c>
      <c r="J170" s="203">
        <f>ROUND(I170*H170,2)</f>
        <v>15154.02</v>
      </c>
      <c r="K170" s="200" t="s">
        <v>166</v>
      </c>
      <c r="L170" s="67"/>
      <c r="M170" s="204" t="s">
        <v>35</v>
      </c>
      <c r="N170" s="205" t="s">
        <v>49</v>
      </c>
      <c r="O170" s="206">
        <v>3.1400000000000001</v>
      </c>
      <c r="P170" s="206">
        <f>O170*H170</f>
        <v>56.378699999999995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AR170" s="24" t="s">
        <v>167</v>
      </c>
      <c r="AT170" s="24" t="s">
        <v>162</v>
      </c>
      <c r="AU170" s="24" t="s">
        <v>88</v>
      </c>
      <c r="AY170" s="24" t="s">
        <v>160</v>
      </c>
      <c r="BE170" s="208">
        <f>IF(N170="základní",J170,0)</f>
        <v>15154.02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24" t="s">
        <v>86</v>
      </c>
      <c r="BK170" s="208">
        <f>ROUND(I170*H170,2)</f>
        <v>15154.02</v>
      </c>
      <c r="BL170" s="24" t="s">
        <v>167</v>
      </c>
      <c r="BM170" s="24" t="s">
        <v>653</v>
      </c>
    </row>
    <row r="171" s="11" customFormat="1">
      <c r="B171" s="209"/>
      <c r="C171" s="210"/>
      <c r="D171" s="211" t="s">
        <v>169</v>
      </c>
      <c r="E171" s="212" t="s">
        <v>35</v>
      </c>
      <c r="F171" s="213" t="s">
        <v>654</v>
      </c>
      <c r="G171" s="210"/>
      <c r="H171" s="214">
        <v>22.140000000000001</v>
      </c>
      <c r="I171" s="210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169</v>
      </c>
      <c r="AU171" s="219" t="s">
        <v>88</v>
      </c>
      <c r="AV171" s="11" t="s">
        <v>88</v>
      </c>
      <c r="AW171" s="11" t="s">
        <v>41</v>
      </c>
      <c r="AX171" s="11" t="s">
        <v>78</v>
      </c>
      <c r="AY171" s="219" t="s">
        <v>160</v>
      </c>
    </row>
    <row r="172" s="13" customFormat="1">
      <c r="B172" s="230"/>
      <c r="C172" s="231"/>
      <c r="D172" s="211" t="s">
        <v>169</v>
      </c>
      <c r="E172" s="232" t="s">
        <v>35</v>
      </c>
      <c r="F172" s="233" t="s">
        <v>250</v>
      </c>
      <c r="G172" s="231"/>
      <c r="H172" s="232" t="s">
        <v>35</v>
      </c>
      <c r="I172" s="231"/>
      <c r="J172" s="231"/>
      <c r="K172" s="231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169</v>
      </c>
      <c r="AU172" s="238" t="s">
        <v>88</v>
      </c>
      <c r="AV172" s="13" t="s">
        <v>86</v>
      </c>
      <c r="AW172" s="13" t="s">
        <v>41</v>
      </c>
      <c r="AX172" s="13" t="s">
        <v>78</v>
      </c>
      <c r="AY172" s="238" t="s">
        <v>160</v>
      </c>
    </row>
    <row r="173" s="11" customFormat="1">
      <c r="B173" s="209"/>
      <c r="C173" s="210"/>
      <c r="D173" s="211" t="s">
        <v>169</v>
      </c>
      <c r="E173" s="212" t="s">
        <v>35</v>
      </c>
      <c r="F173" s="213" t="s">
        <v>655</v>
      </c>
      <c r="G173" s="210"/>
      <c r="H173" s="214">
        <v>-4.1849999999999996</v>
      </c>
      <c r="I173" s="210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169</v>
      </c>
      <c r="AU173" s="219" t="s">
        <v>88</v>
      </c>
      <c r="AV173" s="11" t="s">
        <v>88</v>
      </c>
      <c r="AW173" s="11" t="s">
        <v>41</v>
      </c>
      <c r="AX173" s="11" t="s">
        <v>78</v>
      </c>
      <c r="AY173" s="219" t="s">
        <v>160</v>
      </c>
    </row>
    <row r="174" s="12" customFormat="1">
      <c r="B174" s="220"/>
      <c r="C174" s="221"/>
      <c r="D174" s="211" t="s">
        <v>169</v>
      </c>
      <c r="E174" s="222" t="s">
        <v>112</v>
      </c>
      <c r="F174" s="223" t="s">
        <v>176</v>
      </c>
      <c r="G174" s="221"/>
      <c r="H174" s="224">
        <v>17.954999999999998</v>
      </c>
      <c r="I174" s="221"/>
      <c r="J174" s="221"/>
      <c r="K174" s="221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169</v>
      </c>
      <c r="AU174" s="229" t="s">
        <v>88</v>
      </c>
      <c r="AV174" s="12" t="s">
        <v>167</v>
      </c>
      <c r="AW174" s="12" t="s">
        <v>41</v>
      </c>
      <c r="AX174" s="12" t="s">
        <v>86</v>
      </c>
      <c r="AY174" s="229" t="s">
        <v>160</v>
      </c>
    </row>
    <row r="175" s="1" customFormat="1" ht="38.25" customHeight="1">
      <c r="B175" s="41"/>
      <c r="C175" s="198" t="s">
        <v>9</v>
      </c>
      <c r="D175" s="198" t="s">
        <v>162</v>
      </c>
      <c r="E175" s="199" t="s">
        <v>656</v>
      </c>
      <c r="F175" s="200" t="s">
        <v>657</v>
      </c>
      <c r="G175" s="201" t="s">
        <v>230</v>
      </c>
      <c r="H175" s="202">
        <v>8.9779999999999998</v>
      </c>
      <c r="I175" s="203">
        <v>119</v>
      </c>
      <c r="J175" s="203">
        <f>ROUND(I175*H175,2)</f>
        <v>1068.3800000000001</v>
      </c>
      <c r="K175" s="200" t="s">
        <v>166</v>
      </c>
      <c r="L175" s="67"/>
      <c r="M175" s="204" t="s">
        <v>35</v>
      </c>
      <c r="N175" s="205" t="s">
        <v>49</v>
      </c>
      <c r="O175" s="206">
        <v>0.47399999999999998</v>
      </c>
      <c r="P175" s="206">
        <f>O175*H175</f>
        <v>4.2555719999999999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AR175" s="24" t="s">
        <v>167</v>
      </c>
      <c r="AT175" s="24" t="s">
        <v>162</v>
      </c>
      <c r="AU175" s="24" t="s">
        <v>88</v>
      </c>
      <c r="AY175" s="24" t="s">
        <v>160</v>
      </c>
      <c r="BE175" s="208">
        <f>IF(N175="základní",J175,0)</f>
        <v>1068.3800000000001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24" t="s">
        <v>86</v>
      </c>
      <c r="BK175" s="208">
        <f>ROUND(I175*H175,2)</f>
        <v>1068.3800000000001</v>
      </c>
      <c r="BL175" s="24" t="s">
        <v>167</v>
      </c>
      <c r="BM175" s="24" t="s">
        <v>658</v>
      </c>
    </row>
    <row r="176" s="11" customFormat="1">
      <c r="B176" s="209"/>
      <c r="C176" s="210"/>
      <c r="D176" s="211" t="s">
        <v>169</v>
      </c>
      <c r="E176" s="212" t="s">
        <v>35</v>
      </c>
      <c r="F176" s="213" t="s">
        <v>284</v>
      </c>
      <c r="G176" s="210"/>
      <c r="H176" s="214">
        <v>8.9779999999999998</v>
      </c>
      <c r="I176" s="210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169</v>
      </c>
      <c r="AU176" s="219" t="s">
        <v>88</v>
      </c>
      <c r="AV176" s="11" t="s">
        <v>88</v>
      </c>
      <c r="AW176" s="11" t="s">
        <v>41</v>
      </c>
      <c r="AX176" s="11" t="s">
        <v>86</v>
      </c>
      <c r="AY176" s="219" t="s">
        <v>160</v>
      </c>
    </row>
    <row r="177" s="1" customFormat="1" ht="25.5" customHeight="1">
      <c r="B177" s="41"/>
      <c r="C177" s="198" t="s">
        <v>303</v>
      </c>
      <c r="D177" s="198" t="s">
        <v>162</v>
      </c>
      <c r="E177" s="199" t="s">
        <v>286</v>
      </c>
      <c r="F177" s="200" t="s">
        <v>287</v>
      </c>
      <c r="G177" s="201" t="s">
        <v>165</v>
      </c>
      <c r="H177" s="202">
        <v>664.20000000000005</v>
      </c>
      <c r="I177" s="203">
        <v>127</v>
      </c>
      <c r="J177" s="203">
        <f>ROUND(I177*H177,2)</f>
        <v>84353.399999999994</v>
      </c>
      <c r="K177" s="200" t="s">
        <v>166</v>
      </c>
      <c r="L177" s="67"/>
      <c r="M177" s="204" t="s">
        <v>35</v>
      </c>
      <c r="N177" s="205" t="s">
        <v>49</v>
      </c>
      <c r="O177" s="206">
        <v>0.16400000000000001</v>
      </c>
      <c r="P177" s="206">
        <f>O177*H177</f>
        <v>108.92880000000001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AR177" s="24" t="s">
        <v>167</v>
      </c>
      <c r="AT177" s="24" t="s">
        <v>162</v>
      </c>
      <c r="AU177" s="24" t="s">
        <v>88</v>
      </c>
      <c r="AY177" s="24" t="s">
        <v>160</v>
      </c>
      <c r="BE177" s="208">
        <f>IF(N177="základní",J177,0)</f>
        <v>84353.399999999994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24" t="s">
        <v>86</v>
      </c>
      <c r="BK177" s="208">
        <f>ROUND(I177*H177,2)</f>
        <v>84353.399999999994</v>
      </c>
      <c r="BL177" s="24" t="s">
        <v>167</v>
      </c>
      <c r="BM177" s="24" t="s">
        <v>659</v>
      </c>
    </row>
    <row r="178" s="11" customFormat="1">
      <c r="B178" s="209"/>
      <c r="C178" s="210"/>
      <c r="D178" s="211" t="s">
        <v>169</v>
      </c>
      <c r="E178" s="212" t="s">
        <v>35</v>
      </c>
      <c r="F178" s="213" t="s">
        <v>660</v>
      </c>
      <c r="G178" s="210"/>
      <c r="H178" s="214">
        <v>664.20000000000005</v>
      </c>
      <c r="I178" s="210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169</v>
      </c>
      <c r="AU178" s="219" t="s">
        <v>88</v>
      </c>
      <c r="AV178" s="11" t="s">
        <v>88</v>
      </c>
      <c r="AW178" s="11" t="s">
        <v>41</v>
      </c>
      <c r="AX178" s="11" t="s">
        <v>78</v>
      </c>
      <c r="AY178" s="219" t="s">
        <v>160</v>
      </c>
    </row>
    <row r="179" s="12" customFormat="1">
      <c r="B179" s="220"/>
      <c r="C179" s="221"/>
      <c r="D179" s="211" t="s">
        <v>169</v>
      </c>
      <c r="E179" s="222" t="s">
        <v>35</v>
      </c>
      <c r="F179" s="223" t="s">
        <v>176</v>
      </c>
      <c r="G179" s="221"/>
      <c r="H179" s="224">
        <v>664.20000000000005</v>
      </c>
      <c r="I179" s="221"/>
      <c r="J179" s="221"/>
      <c r="K179" s="221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169</v>
      </c>
      <c r="AU179" s="229" t="s">
        <v>88</v>
      </c>
      <c r="AV179" s="12" t="s">
        <v>167</v>
      </c>
      <c r="AW179" s="12" t="s">
        <v>41</v>
      </c>
      <c r="AX179" s="12" t="s">
        <v>86</v>
      </c>
      <c r="AY179" s="229" t="s">
        <v>160</v>
      </c>
    </row>
    <row r="180" s="1" customFormat="1" ht="38.25" customHeight="1">
      <c r="B180" s="41"/>
      <c r="C180" s="198" t="s">
        <v>309</v>
      </c>
      <c r="D180" s="198" t="s">
        <v>162</v>
      </c>
      <c r="E180" s="199" t="s">
        <v>291</v>
      </c>
      <c r="F180" s="200" t="s">
        <v>292</v>
      </c>
      <c r="G180" s="201" t="s">
        <v>165</v>
      </c>
      <c r="H180" s="202">
        <v>664.20000000000005</v>
      </c>
      <c r="I180" s="203">
        <v>16</v>
      </c>
      <c r="J180" s="203">
        <f>ROUND(I180*H180,2)</f>
        <v>10627.200000000001</v>
      </c>
      <c r="K180" s="200" t="s">
        <v>166</v>
      </c>
      <c r="L180" s="67"/>
      <c r="M180" s="204" t="s">
        <v>35</v>
      </c>
      <c r="N180" s="205" t="s">
        <v>49</v>
      </c>
      <c r="O180" s="206">
        <v>0</v>
      </c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AR180" s="24" t="s">
        <v>167</v>
      </c>
      <c r="AT180" s="24" t="s">
        <v>162</v>
      </c>
      <c r="AU180" s="24" t="s">
        <v>88</v>
      </c>
      <c r="AY180" s="24" t="s">
        <v>160</v>
      </c>
      <c r="BE180" s="208">
        <f>IF(N180="základní",J180,0)</f>
        <v>10627.200000000001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24" t="s">
        <v>86</v>
      </c>
      <c r="BK180" s="208">
        <f>ROUND(I180*H180,2)</f>
        <v>10627.200000000001</v>
      </c>
      <c r="BL180" s="24" t="s">
        <v>167</v>
      </c>
      <c r="BM180" s="24" t="s">
        <v>661</v>
      </c>
    </row>
    <row r="181" s="11" customFormat="1">
      <c r="B181" s="209"/>
      <c r="C181" s="210"/>
      <c r="D181" s="211" t="s">
        <v>169</v>
      </c>
      <c r="E181" s="212" t="s">
        <v>35</v>
      </c>
      <c r="F181" s="213" t="s">
        <v>660</v>
      </c>
      <c r="G181" s="210"/>
      <c r="H181" s="214">
        <v>664.20000000000005</v>
      </c>
      <c r="I181" s="210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169</v>
      </c>
      <c r="AU181" s="219" t="s">
        <v>88</v>
      </c>
      <c r="AV181" s="11" t="s">
        <v>88</v>
      </c>
      <c r="AW181" s="11" t="s">
        <v>41</v>
      </c>
      <c r="AX181" s="11" t="s">
        <v>78</v>
      </c>
      <c r="AY181" s="219" t="s">
        <v>160</v>
      </c>
    </row>
    <row r="182" s="12" customFormat="1">
      <c r="B182" s="220"/>
      <c r="C182" s="221"/>
      <c r="D182" s="211" t="s">
        <v>169</v>
      </c>
      <c r="E182" s="222" t="s">
        <v>35</v>
      </c>
      <c r="F182" s="223" t="s">
        <v>176</v>
      </c>
      <c r="G182" s="221"/>
      <c r="H182" s="224">
        <v>664.20000000000005</v>
      </c>
      <c r="I182" s="221"/>
      <c r="J182" s="221"/>
      <c r="K182" s="221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169</v>
      </c>
      <c r="AU182" s="229" t="s">
        <v>88</v>
      </c>
      <c r="AV182" s="12" t="s">
        <v>167</v>
      </c>
      <c r="AW182" s="12" t="s">
        <v>41</v>
      </c>
      <c r="AX182" s="12" t="s">
        <v>86</v>
      </c>
      <c r="AY182" s="229" t="s">
        <v>160</v>
      </c>
    </row>
    <row r="183" s="1" customFormat="1" ht="38.25" customHeight="1">
      <c r="B183" s="41"/>
      <c r="C183" s="198" t="s">
        <v>314</v>
      </c>
      <c r="D183" s="198" t="s">
        <v>162</v>
      </c>
      <c r="E183" s="199" t="s">
        <v>295</v>
      </c>
      <c r="F183" s="200" t="s">
        <v>296</v>
      </c>
      <c r="G183" s="201" t="s">
        <v>230</v>
      </c>
      <c r="H183" s="202">
        <v>118.90900000000001</v>
      </c>
      <c r="I183" s="203">
        <v>74.900000000000006</v>
      </c>
      <c r="J183" s="203">
        <f>ROUND(I183*H183,2)</f>
        <v>8906.2800000000007</v>
      </c>
      <c r="K183" s="200" t="s">
        <v>166</v>
      </c>
      <c r="L183" s="67"/>
      <c r="M183" s="204" t="s">
        <v>35</v>
      </c>
      <c r="N183" s="205" t="s">
        <v>49</v>
      </c>
      <c r="O183" s="206">
        <v>0.34499999999999997</v>
      </c>
      <c r="P183" s="206">
        <f>O183*H183</f>
        <v>41.023604999999996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AR183" s="24" t="s">
        <v>167</v>
      </c>
      <c r="AT183" s="24" t="s">
        <v>162</v>
      </c>
      <c r="AU183" s="24" t="s">
        <v>88</v>
      </c>
      <c r="AY183" s="24" t="s">
        <v>160</v>
      </c>
      <c r="BE183" s="208">
        <f>IF(N183="základní",J183,0)</f>
        <v>8906.2800000000007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24" t="s">
        <v>86</v>
      </c>
      <c r="BK183" s="208">
        <f>ROUND(I183*H183,2)</f>
        <v>8906.2800000000007</v>
      </c>
      <c r="BL183" s="24" t="s">
        <v>167</v>
      </c>
      <c r="BM183" s="24" t="s">
        <v>662</v>
      </c>
    </row>
    <row r="184" s="11" customFormat="1">
      <c r="B184" s="209"/>
      <c r="C184" s="210"/>
      <c r="D184" s="211" t="s">
        <v>169</v>
      </c>
      <c r="E184" s="212" t="s">
        <v>35</v>
      </c>
      <c r="F184" s="213" t="s">
        <v>663</v>
      </c>
      <c r="G184" s="210"/>
      <c r="H184" s="214">
        <v>118.90900000000001</v>
      </c>
      <c r="I184" s="210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169</v>
      </c>
      <c r="AU184" s="219" t="s">
        <v>88</v>
      </c>
      <c r="AV184" s="11" t="s">
        <v>88</v>
      </c>
      <c r="AW184" s="11" t="s">
        <v>41</v>
      </c>
      <c r="AX184" s="11" t="s">
        <v>86</v>
      </c>
      <c r="AY184" s="219" t="s">
        <v>160</v>
      </c>
    </row>
    <row r="185" s="1" customFormat="1" ht="38.25" customHeight="1">
      <c r="B185" s="41"/>
      <c r="C185" s="198" t="s">
        <v>318</v>
      </c>
      <c r="D185" s="198" t="s">
        <v>162</v>
      </c>
      <c r="E185" s="199" t="s">
        <v>299</v>
      </c>
      <c r="F185" s="200" t="s">
        <v>300</v>
      </c>
      <c r="G185" s="201" t="s">
        <v>230</v>
      </c>
      <c r="H185" s="202">
        <v>274.99000000000001</v>
      </c>
      <c r="I185" s="203">
        <v>89.200000000000003</v>
      </c>
      <c r="J185" s="203">
        <f>ROUND(I185*H185,2)</f>
        <v>24529.110000000001</v>
      </c>
      <c r="K185" s="200" t="s">
        <v>166</v>
      </c>
      <c r="L185" s="67"/>
      <c r="M185" s="204" t="s">
        <v>35</v>
      </c>
      <c r="N185" s="205" t="s">
        <v>49</v>
      </c>
      <c r="O185" s="206">
        <v>0.050000000000000003</v>
      </c>
      <c r="P185" s="206">
        <f>O185*H185</f>
        <v>13.749500000000001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AR185" s="24" t="s">
        <v>167</v>
      </c>
      <c r="AT185" s="24" t="s">
        <v>162</v>
      </c>
      <c r="AU185" s="24" t="s">
        <v>88</v>
      </c>
      <c r="AY185" s="24" t="s">
        <v>160</v>
      </c>
      <c r="BE185" s="208">
        <f>IF(N185="základní",J185,0)</f>
        <v>24529.110000000001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24" t="s">
        <v>86</v>
      </c>
      <c r="BK185" s="208">
        <f>ROUND(I185*H185,2)</f>
        <v>24529.110000000001</v>
      </c>
      <c r="BL185" s="24" t="s">
        <v>167</v>
      </c>
      <c r="BM185" s="24" t="s">
        <v>664</v>
      </c>
    </row>
    <row r="186" s="11" customFormat="1">
      <c r="B186" s="209"/>
      <c r="C186" s="210"/>
      <c r="D186" s="211" t="s">
        <v>169</v>
      </c>
      <c r="E186" s="212" t="s">
        <v>35</v>
      </c>
      <c r="F186" s="213" t="s">
        <v>665</v>
      </c>
      <c r="G186" s="210"/>
      <c r="H186" s="214">
        <v>274.99000000000001</v>
      </c>
      <c r="I186" s="210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169</v>
      </c>
      <c r="AU186" s="219" t="s">
        <v>88</v>
      </c>
      <c r="AV186" s="11" t="s">
        <v>88</v>
      </c>
      <c r="AW186" s="11" t="s">
        <v>41</v>
      </c>
      <c r="AX186" s="11" t="s">
        <v>86</v>
      </c>
      <c r="AY186" s="219" t="s">
        <v>160</v>
      </c>
    </row>
    <row r="187" s="1" customFormat="1" ht="38.25" customHeight="1">
      <c r="B187" s="41"/>
      <c r="C187" s="198" t="s">
        <v>324</v>
      </c>
      <c r="D187" s="198" t="s">
        <v>162</v>
      </c>
      <c r="E187" s="199" t="s">
        <v>304</v>
      </c>
      <c r="F187" s="200" t="s">
        <v>305</v>
      </c>
      <c r="G187" s="201" t="s">
        <v>230</v>
      </c>
      <c r="H187" s="202">
        <v>121.50400000000001</v>
      </c>
      <c r="I187" s="203">
        <v>226</v>
      </c>
      <c r="J187" s="203">
        <f>ROUND(I187*H187,2)</f>
        <v>27459.900000000001</v>
      </c>
      <c r="K187" s="200" t="s">
        <v>166</v>
      </c>
      <c r="L187" s="67"/>
      <c r="M187" s="204" t="s">
        <v>35</v>
      </c>
      <c r="N187" s="205" t="s">
        <v>49</v>
      </c>
      <c r="O187" s="206">
        <v>0.083000000000000004</v>
      </c>
      <c r="P187" s="206">
        <f>O187*H187</f>
        <v>10.084832000000001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AR187" s="24" t="s">
        <v>167</v>
      </c>
      <c r="AT187" s="24" t="s">
        <v>162</v>
      </c>
      <c r="AU187" s="24" t="s">
        <v>88</v>
      </c>
      <c r="AY187" s="24" t="s">
        <v>160</v>
      </c>
      <c r="BE187" s="208">
        <f>IF(N187="základní",J187,0)</f>
        <v>27459.900000000001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24" t="s">
        <v>86</v>
      </c>
      <c r="BK187" s="208">
        <f>ROUND(I187*H187,2)</f>
        <v>27459.900000000001</v>
      </c>
      <c r="BL187" s="24" t="s">
        <v>167</v>
      </c>
      <c r="BM187" s="24" t="s">
        <v>666</v>
      </c>
    </row>
    <row r="188" s="11" customFormat="1">
      <c r="B188" s="209"/>
      <c r="C188" s="210"/>
      <c r="D188" s="211" t="s">
        <v>169</v>
      </c>
      <c r="E188" s="212" t="s">
        <v>35</v>
      </c>
      <c r="F188" s="213" t="s">
        <v>578</v>
      </c>
      <c r="G188" s="210"/>
      <c r="H188" s="214">
        <v>121.50400000000001</v>
      </c>
      <c r="I188" s="210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169</v>
      </c>
      <c r="AU188" s="219" t="s">
        <v>88</v>
      </c>
      <c r="AV188" s="11" t="s">
        <v>88</v>
      </c>
      <c r="AW188" s="11" t="s">
        <v>41</v>
      </c>
      <c r="AX188" s="11" t="s">
        <v>86</v>
      </c>
      <c r="AY188" s="219" t="s">
        <v>160</v>
      </c>
    </row>
    <row r="189" s="1" customFormat="1" ht="25.5" customHeight="1">
      <c r="B189" s="41"/>
      <c r="C189" s="198" t="s">
        <v>338</v>
      </c>
      <c r="D189" s="198" t="s">
        <v>162</v>
      </c>
      <c r="E189" s="199" t="s">
        <v>310</v>
      </c>
      <c r="F189" s="200" t="s">
        <v>311</v>
      </c>
      <c r="G189" s="201" t="s">
        <v>230</v>
      </c>
      <c r="H189" s="202">
        <v>137.49500000000001</v>
      </c>
      <c r="I189" s="203">
        <v>54.700000000000003</v>
      </c>
      <c r="J189" s="203">
        <f>ROUND(I189*H189,2)</f>
        <v>7520.9799999999996</v>
      </c>
      <c r="K189" s="200" t="s">
        <v>166</v>
      </c>
      <c r="L189" s="67"/>
      <c r="M189" s="204" t="s">
        <v>35</v>
      </c>
      <c r="N189" s="205" t="s">
        <v>49</v>
      </c>
      <c r="O189" s="206">
        <v>0.097000000000000003</v>
      </c>
      <c r="P189" s="206">
        <f>O189*H189</f>
        <v>13.337015000000001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AR189" s="24" t="s">
        <v>167</v>
      </c>
      <c r="AT189" s="24" t="s">
        <v>162</v>
      </c>
      <c r="AU189" s="24" t="s">
        <v>88</v>
      </c>
      <c r="AY189" s="24" t="s">
        <v>160</v>
      </c>
      <c r="BE189" s="208">
        <f>IF(N189="základní",J189,0)</f>
        <v>7520.9799999999996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24" t="s">
        <v>86</v>
      </c>
      <c r="BK189" s="208">
        <f>ROUND(I189*H189,2)</f>
        <v>7520.9799999999996</v>
      </c>
      <c r="BL189" s="24" t="s">
        <v>167</v>
      </c>
      <c r="BM189" s="24" t="s">
        <v>667</v>
      </c>
    </row>
    <row r="190" s="11" customFormat="1">
      <c r="B190" s="209"/>
      <c r="C190" s="210"/>
      <c r="D190" s="211" t="s">
        <v>169</v>
      </c>
      <c r="E190" s="212" t="s">
        <v>35</v>
      </c>
      <c r="F190" s="213" t="s">
        <v>583</v>
      </c>
      <c r="G190" s="210"/>
      <c r="H190" s="214">
        <v>137.49500000000001</v>
      </c>
      <c r="I190" s="210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169</v>
      </c>
      <c r="AU190" s="219" t="s">
        <v>88</v>
      </c>
      <c r="AV190" s="11" t="s">
        <v>88</v>
      </c>
      <c r="AW190" s="11" t="s">
        <v>41</v>
      </c>
      <c r="AX190" s="11" t="s">
        <v>86</v>
      </c>
      <c r="AY190" s="219" t="s">
        <v>160</v>
      </c>
    </row>
    <row r="191" s="1" customFormat="1" ht="16.5" customHeight="1">
      <c r="B191" s="41"/>
      <c r="C191" s="198" t="s">
        <v>344</v>
      </c>
      <c r="D191" s="198" t="s">
        <v>162</v>
      </c>
      <c r="E191" s="199" t="s">
        <v>315</v>
      </c>
      <c r="F191" s="200" t="s">
        <v>316</v>
      </c>
      <c r="G191" s="201" t="s">
        <v>230</v>
      </c>
      <c r="H191" s="202">
        <v>255.77199999999999</v>
      </c>
      <c r="I191" s="203">
        <v>14.9</v>
      </c>
      <c r="J191" s="203">
        <f>ROUND(I191*H191,2)</f>
        <v>3811</v>
      </c>
      <c r="K191" s="200" t="s">
        <v>166</v>
      </c>
      <c r="L191" s="67"/>
      <c r="M191" s="204" t="s">
        <v>35</v>
      </c>
      <c r="N191" s="205" t="s">
        <v>49</v>
      </c>
      <c r="O191" s="206">
        <v>0.0089999999999999993</v>
      </c>
      <c r="P191" s="206">
        <f>O191*H191</f>
        <v>2.3019479999999999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AR191" s="24" t="s">
        <v>167</v>
      </c>
      <c r="AT191" s="24" t="s">
        <v>162</v>
      </c>
      <c r="AU191" s="24" t="s">
        <v>88</v>
      </c>
      <c r="AY191" s="24" t="s">
        <v>160</v>
      </c>
      <c r="BE191" s="208">
        <f>IF(N191="základní",J191,0)</f>
        <v>3811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24" t="s">
        <v>86</v>
      </c>
      <c r="BK191" s="208">
        <f>ROUND(I191*H191,2)</f>
        <v>3811</v>
      </c>
      <c r="BL191" s="24" t="s">
        <v>167</v>
      </c>
      <c r="BM191" s="24" t="s">
        <v>668</v>
      </c>
    </row>
    <row r="192" s="11" customFormat="1">
      <c r="B192" s="209"/>
      <c r="C192" s="210"/>
      <c r="D192" s="211" t="s">
        <v>169</v>
      </c>
      <c r="E192" s="212" t="s">
        <v>35</v>
      </c>
      <c r="F192" s="213" t="s">
        <v>669</v>
      </c>
      <c r="G192" s="210"/>
      <c r="H192" s="214">
        <v>255.77199999999999</v>
      </c>
      <c r="I192" s="210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169</v>
      </c>
      <c r="AU192" s="219" t="s">
        <v>88</v>
      </c>
      <c r="AV192" s="11" t="s">
        <v>88</v>
      </c>
      <c r="AW192" s="11" t="s">
        <v>41</v>
      </c>
      <c r="AX192" s="11" t="s">
        <v>78</v>
      </c>
      <c r="AY192" s="219" t="s">
        <v>160</v>
      </c>
    </row>
    <row r="193" s="12" customFormat="1">
      <c r="B193" s="220"/>
      <c r="C193" s="221"/>
      <c r="D193" s="211" t="s">
        <v>169</v>
      </c>
      <c r="E193" s="222" t="s">
        <v>35</v>
      </c>
      <c r="F193" s="223" t="s">
        <v>176</v>
      </c>
      <c r="G193" s="221"/>
      <c r="H193" s="224">
        <v>255.77199999999999</v>
      </c>
      <c r="I193" s="221"/>
      <c r="J193" s="221"/>
      <c r="K193" s="221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169</v>
      </c>
      <c r="AU193" s="229" t="s">
        <v>88</v>
      </c>
      <c r="AV193" s="12" t="s">
        <v>167</v>
      </c>
      <c r="AW193" s="12" t="s">
        <v>41</v>
      </c>
      <c r="AX193" s="12" t="s">
        <v>86</v>
      </c>
      <c r="AY193" s="229" t="s">
        <v>160</v>
      </c>
    </row>
    <row r="194" s="1" customFormat="1" ht="16.5" customHeight="1">
      <c r="B194" s="41"/>
      <c r="C194" s="198" t="s">
        <v>359</v>
      </c>
      <c r="D194" s="198" t="s">
        <v>162</v>
      </c>
      <c r="E194" s="199" t="s">
        <v>319</v>
      </c>
      <c r="F194" s="200" t="s">
        <v>320</v>
      </c>
      <c r="G194" s="201" t="s">
        <v>321</v>
      </c>
      <c r="H194" s="202">
        <v>218.70699999999999</v>
      </c>
      <c r="I194" s="203">
        <v>140</v>
      </c>
      <c r="J194" s="203">
        <f>ROUND(I194*H194,2)</f>
        <v>30618.98</v>
      </c>
      <c r="K194" s="200" t="s">
        <v>166</v>
      </c>
      <c r="L194" s="67"/>
      <c r="M194" s="204" t="s">
        <v>35</v>
      </c>
      <c r="N194" s="205" t="s">
        <v>49</v>
      </c>
      <c r="O194" s="206">
        <v>0</v>
      </c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AR194" s="24" t="s">
        <v>167</v>
      </c>
      <c r="AT194" s="24" t="s">
        <v>162</v>
      </c>
      <c r="AU194" s="24" t="s">
        <v>88</v>
      </c>
      <c r="AY194" s="24" t="s">
        <v>160</v>
      </c>
      <c r="BE194" s="208">
        <f>IF(N194="základní",J194,0)</f>
        <v>30618.98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24" t="s">
        <v>86</v>
      </c>
      <c r="BK194" s="208">
        <f>ROUND(I194*H194,2)</f>
        <v>30618.98</v>
      </c>
      <c r="BL194" s="24" t="s">
        <v>167</v>
      </c>
      <c r="BM194" s="24" t="s">
        <v>670</v>
      </c>
    </row>
    <row r="195" s="11" customFormat="1">
      <c r="B195" s="209"/>
      <c r="C195" s="210"/>
      <c r="D195" s="211" t="s">
        <v>169</v>
      </c>
      <c r="E195" s="212" t="s">
        <v>578</v>
      </c>
      <c r="F195" s="213" t="s">
        <v>671</v>
      </c>
      <c r="G195" s="210"/>
      <c r="H195" s="214">
        <v>121.50400000000001</v>
      </c>
      <c r="I195" s="210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169</v>
      </c>
      <c r="AU195" s="219" t="s">
        <v>88</v>
      </c>
      <c r="AV195" s="11" t="s">
        <v>88</v>
      </c>
      <c r="AW195" s="11" t="s">
        <v>41</v>
      </c>
      <c r="AX195" s="11" t="s">
        <v>86</v>
      </c>
      <c r="AY195" s="219" t="s">
        <v>160</v>
      </c>
    </row>
    <row r="196" s="11" customFormat="1">
      <c r="B196" s="209"/>
      <c r="C196" s="210"/>
      <c r="D196" s="211" t="s">
        <v>169</v>
      </c>
      <c r="E196" s="210"/>
      <c r="F196" s="213" t="s">
        <v>672</v>
      </c>
      <c r="G196" s="210"/>
      <c r="H196" s="214">
        <v>218.70699999999999</v>
      </c>
      <c r="I196" s="210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169</v>
      </c>
      <c r="AU196" s="219" t="s">
        <v>88</v>
      </c>
      <c r="AV196" s="11" t="s">
        <v>88</v>
      </c>
      <c r="AW196" s="11" t="s">
        <v>6</v>
      </c>
      <c r="AX196" s="11" t="s">
        <v>86</v>
      </c>
      <c r="AY196" s="219" t="s">
        <v>160</v>
      </c>
    </row>
    <row r="197" s="1" customFormat="1" ht="25.5" customHeight="1">
      <c r="B197" s="41"/>
      <c r="C197" s="198" t="s">
        <v>364</v>
      </c>
      <c r="D197" s="198" t="s">
        <v>162</v>
      </c>
      <c r="E197" s="199" t="s">
        <v>325</v>
      </c>
      <c r="F197" s="200" t="s">
        <v>326</v>
      </c>
      <c r="G197" s="201" t="s">
        <v>230</v>
      </c>
      <c r="H197" s="202">
        <v>150.297</v>
      </c>
      <c r="I197" s="203">
        <v>80.400000000000006</v>
      </c>
      <c r="J197" s="203">
        <f>ROUND(I197*H197,2)</f>
        <v>12083.879999999999</v>
      </c>
      <c r="K197" s="200" t="s">
        <v>166</v>
      </c>
      <c r="L197" s="67"/>
      <c r="M197" s="204" t="s">
        <v>35</v>
      </c>
      <c r="N197" s="205" t="s">
        <v>49</v>
      </c>
      <c r="O197" s="206">
        <v>0.29899999999999999</v>
      </c>
      <c r="P197" s="206">
        <f>O197*H197</f>
        <v>44.938803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AR197" s="24" t="s">
        <v>167</v>
      </c>
      <c r="AT197" s="24" t="s">
        <v>162</v>
      </c>
      <c r="AU197" s="24" t="s">
        <v>88</v>
      </c>
      <c r="AY197" s="24" t="s">
        <v>160</v>
      </c>
      <c r="BE197" s="208">
        <f>IF(N197="základní",J197,0)</f>
        <v>12083.879999999999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24" t="s">
        <v>86</v>
      </c>
      <c r="BK197" s="208">
        <f>ROUND(I197*H197,2)</f>
        <v>12083.879999999999</v>
      </c>
      <c r="BL197" s="24" t="s">
        <v>167</v>
      </c>
      <c r="BM197" s="24" t="s">
        <v>673</v>
      </c>
    </row>
    <row r="198" s="11" customFormat="1">
      <c r="B198" s="209"/>
      <c r="C198" s="210"/>
      <c r="D198" s="211" t="s">
        <v>169</v>
      </c>
      <c r="E198" s="212" t="s">
        <v>35</v>
      </c>
      <c r="F198" s="213" t="s">
        <v>674</v>
      </c>
      <c r="G198" s="210"/>
      <c r="H198" s="214">
        <v>133.30500000000001</v>
      </c>
      <c r="I198" s="210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169</v>
      </c>
      <c r="AU198" s="219" t="s">
        <v>88</v>
      </c>
      <c r="AV198" s="11" t="s">
        <v>88</v>
      </c>
      <c r="AW198" s="11" t="s">
        <v>41</v>
      </c>
      <c r="AX198" s="11" t="s">
        <v>78</v>
      </c>
      <c r="AY198" s="219" t="s">
        <v>160</v>
      </c>
    </row>
    <row r="199" s="11" customFormat="1">
      <c r="B199" s="209"/>
      <c r="C199" s="210"/>
      <c r="D199" s="211" t="s">
        <v>169</v>
      </c>
      <c r="E199" s="212" t="s">
        <v>35</v>
      </c>
      <c r="F199" s="213" t="s">
        <v>675</v>
      </c>
      <c r="G199" s="210"/>
      <c r="H199" s="214">
        <v>4.1900000000000004</v>
      </c>
      <c r="I199" s="210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169</v>
      </c>
      <c r="AU199" s="219" t="s">
        <v>88</v>
      </c>
      <c r="AV199" s="11" t="s">
        <v>88</v>
      </c>
      <c r="AW199" s="11" t="s">
        <v>41</v>
      </c>
      <c r="AX199" s="11" t="s">
        <v>78</v>
      </c>
      <c r="AY199" s="219" t="s">
        <v>160</v>
      </c>
    </row>
    <row r="200" s="14" customFormat="1">
      <c r="B200" s="239"/>
      <c r="C200" s="240"/>
      <c r="D200" s="211" t="s">
        <v>169</v>
      </c>
      <c r="E200" s="241" t="s">
        <v>583</v>
      </c>
      <c r="F200" s="242" t="s">
        <v>330</v>
      </c>
      <c r="G200" s="240"/>
      <c r="H200" s="243">
        <v>137.49500000000001</v>
      </c>
      <c r="I200" s="240"/>
      <c r="J200" s="240"/>
      <c r="K200" s="240"/>
      <c r="L200" s="244"/>
      <c r="M200" s="245"/>
      <c r="N200" s="246"/>
      <c r="O200" s="246"/>
      <c r="P200" s="246"/>
      <c r="Q200" s="246"/>
      <c r="R200" s="246"/>
      <c r="S200" s="246"/>
      <c r="T200" s="247"/>
      <c r="AT200" s="248" t="s">
        <v>169</v>
      </c>
      <c r="AU200" s="248" t="s">
        <v>88</v>
      </c>
      <c r="AV200" s="14" t="s">
        <v>181</v>
      </c>
      <c r="AW200" s="14" t="s">
        <v>41</v>
      </c>
      <c r="AX200" s="14" t="s">
        <v>78</v>
      </c>
      <c r="AY200" s="248" t="s">
        <v>160</v>
      </c>
    </row>
    <row r="201" s="11" customFormat="1">
      <c r="B201" s="209"/>
      <c r="C201" s="210"/>
      <c r="D201" s="211" t="s">
        <v>169</v>
      </c>
      <c r="E201" s="212" t="s">
        <v>35</v>
      </c>
      <c r="F201" s="213" t="s">
        <v>112</v>
      </c>
      <c r="G201" s="210"/>
      <c r="H201" s="214">
        <v>17.954999999999998</v>
      </c>
      <c r="I201" s="210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169</v>
      </c>
      <c r="AU201" s="219" t="s">
        <v>88</v>
      </c>
      <c r="AV201" s="11" t="s">
        <v>88</v>
      </c>
      <c r="AW201" s="11" t="s">
        <v>41</v>
      </c>
      <c r="AX201" s="11" t="s">
        <v>78</v>
      </c>
      <c r="AY201" s="219" t="s">
        <v>160</v>
      </c>
    </row>
    <row r="202" s="11" customFormat="1">
      <c r="B202" s="209"/>
      <c r="C202" s="210"/>
      <c r="D202" s="211" t="s">
        <v>169</v>
      </c>
      <c r="E202" s="212" t="s">
        <v>35</v>
      </c>
      <c r="F202" s="213" t="s">
        <v>676</v>
      </c>
      <c r="G202" s="210"/>
      <c r="H202" s="214">
        <v>-5.1529999999999996</v>
      </c>
      <c r="I202" s="210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169</v>
      </c>
      <c r="AU202" s="219" t="s">
        <v>88</v>
      </c>
      <c r="AV202" s="11" t="s">
        <v>88</v>
      </c>
      <c r="AW202" s="11" t="s">
        <v>41</v>
      </c>
      <c r="AX202" s="11" t="s">
        <v>78</v>
      </c>
      <c r="AY202" s="219" t="s">
        <v>160</v>
      </c>
    </row>
    <row r="203" s="14" customFormat="1">
      <c r="B203" s="239"/>
      <c r="C203" s="240"/>
      <c r="D203" s="211" t="s">
        <v>169</v>
      </c>
      <c r="E203" s="241" t="s">
        <v>576</v>
      </c>
      <c r="F203" s="242" t="s">
        <v>330</v>
      </c>
      <c r="G203" s="240"/>
      <c r="H203" s="243">
        <v>12.802</v>
      </c>
      <c r="I203" s="240"/>
      <c r="J203" s="240"/>
      <c r="K203" s="240"/>
      <c r="L203" s="244"/>
      <c r="M203" s="245"/>
      <c r="N203" s="246"/>
      <c r="O203" s="246"/>
      <c r="P203" s="246"/>
      <c r="Q203" s="246"/>
      <c r="R203" s="246"/>
      <c r="S203" s="246"/>
      <c r="T203" s="247"/>
      <c r="AT203" s="248" t="s">
        <v>169</v>
      </c>
      <c r="AU203" s="248" t="s">
        <v>88</v>
      </c>
      <c r="AV203" s="14" t="s">
        <v>181</v>
      </c>
      <c r="AW203" s="14" t="s">
        <v>41</v>
      </c>
      <c r="AX203" s="14" t="s">
        <v>78</v>
      </c>
      <c r="AY203" s="248" t="s">
        <v>160</v>
      </c>
    </row>
    <row r="204" s="12" customFormat="1">
      <c r="B204" s="220"/>
      <c r="C204" s="221"/>
      <c r="D204" s="211" t="s">
        <v>169</v>
      </c>
      <c r="E204" s="222" t="s">
        <v>124</v>
      </c>
      <c r="F204" s="223" t="s">
        <v>176</v>
      </c>
      <c r="G204" s="221"/>
      <c r="H204" s="224">
        <v>150.297</v>
      </c>
      <c r="I204" s="221"/>
      <c r="J204" s="221"/>
      <c r="K204" s="221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169</v>
      </c>
      <c r="AU204" s="229" t="s">
        <v>88</v>
      </c>
      <c r="AV204" s="12" t="s">
        <v>167</v>
      </c>
      <c r="AW204" s="12" t="s">
        <v>41</v>
      </c>
      <c r="AX204" s="12" t="s">
        <v>86</v>
      </c>
      <c r="AY204" s="229" t="s">
        <v>160</v>
      </c>
    </row>
    <row r="205" s="1" customFormat="1" ht="16.5" customHeight="1">
      <c r="B205" s="41"/>
      <c r="C205" s="249" t="s">
        <v>370</v>
      </c>
      <c r="D205" s="249" t="s">
        <v>339</v>
      </c>
      <c r="E205" s="250" t="s">
        <v>340</v>
      </c>
      <c r="F205" s="251" t="s">
        <v>341</v>
      </c>
      <c r="G205" s="252" t="s">
        <v>321</v>
      </c>
      <c r="H205" s="253">
        <v>27.617999999999999</v>
      </c>
      <c r="I205" s="254">
        <v>302</v>
      </c>
      <c r="J205" s="254">
        <f>ROUND(I205*H205,2)</f>
        <v>8340.6399999999994</v>
      </c>
      <c r="K205" s="251" t="s">
        <v>166</v>
      </c>
      <c r="L205" s="255"/>
      <c r="M205" s="256" t="s">
        <v>35</v>
      </c>
      <c r="N205" s="257" t="s">
        <v>49</v>
      </c>
      <c r="O205" s="206">
        <v>0</v>
      </c>
      <c r="P205" s="206">
        <f>O205*H205</f>
        <v>0</v>
      </c>
      <c r="Q205" s="206">
        <v>1</v>
      </c>
      <c r="R205" s="206">
        <f>Q205*H205</f>
        <v>27.617999999999999</v>
      </c>
      <c r="S205" s="206">
        <v>0</v>
      </c>
      <c r="T205" s="207">
        <f>S205*H205</f>
        <v>0</v>
      </c>
      <c r="AR205" s="24" t="s">
        <v>214</v>
      </c>
      <c r="AT205" s="24" t="s">
        <v>339</v>
      </c>
      <c r="AU205" s="24" t="s">
        <v>88</v>
      </c>
      <c r="AY205" s="24" t="s">
        <v>160</v>
      </c>
      <c r="BE205" s="208">
        <f>IF(N205="základní",J205,0)</f>
        <v>8340.6399999999994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24" t="s">
        <v>86</v>
      </c>
      <c r="BK205" s="208">
        <f>ROUND(I205*H205,2)</f>
        <v>8340.6399999999994</v>
      </c>
      <c r="BL205" s="24" t="s">
        <v>167</v>
      </c>
      <c r="BM205" s="24" t="s">
        <v>677</v>
      </c>
    </row>
    <row r="206" s="11" customFormat="1">
      <c r="B206" s="209"/>
      <c r="C206" s="210"/>
      <c r="D206" s="211" t="s">
        <v>169</v>
      </c>
      <c r="E206" s="210"/>
      <c r="F206" s="213" t="s">
        <v>678</v>
      </c>
      <c r="G206" s="210"/>
      <c r="H206" s="214">
        <v>27.617999999999999</v>
      </c>
      <c r="I206" s="210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169</v>
      </c>
      <c r="AU206" s="219" t="s">
        <v>88</v>
      </c>
      <c r="AV206" s="11" t="s">
        <v>88</v>
      </c>
      <c r="AW206" s="11" t="s">
        <v>6</v>
      </c>
      <c r="AX206" s="11" t="s">
        <v>86</v>
      </c>
      <c r="AY206" s="219" t="s">
        <v>160</v>
      </c>
    </row>
    <row r="207" s="1" customFormat="1" ht="38.25" customHeight="1">
      <c r="B207" s="41"/>
      <c r="C207" s="198" t="s">
        <v>375</v>
      </c>
      <c r="D207" s="198" t="s">
        <v>162</v>
      </c>
      <c r="E207" s="199" t="s">
        <v>345</v>
      </c>
      <c r="F207" s="200" t="s">
        <v>346</v>
      </c>
      <c r="G207" s="201" t="s">
        <v>230</v>
      </c>
      <c r="H207" s="202">
        <v>84.262</v>
      </c>
      <c r="I207" s="203">
        <v>182</v>
      </c>
      <c r="J207" s="203">
        <f>ROUND(I207*H207,2)</f>
        <v>15335.68</v>
      </c>
      <c r="K207" s="200" t="s">
        <v>166</v>
      </c>
      <c r="L207" s="67"/>
      <c r="M207" s="204" t="s">
        <v>35</v>
      </c>
      <c r="N207" s="205" t="s">
        <v>49</v>
      </c>
      <c r="O207" s="206">
        <v>0.28599999999999998</v>
      </c>
      <c r="P207" s="206">
        <f>O207*H207</f>
        <v>24.098931999999998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AR207" s="24" t="s">
        <v>167</v>
      </c>
      <c r="AT207" s="24" t="s">
        <v>162</v>
      </c>
      <c r="AU207" s="24" t="s">
        <v>88</v>
      </c>
      <c r="AY207" s="24" t="s">
        <v>160</v>
      </c>
      <c r="BE207" s="208">
        <f>IF(N207="základní",J207,0)</f>
        <v>15335.68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24" t="s">
        <v>86</v>
      </c>
      <c r="BK207" s="208">
        <f>ROUND(I207*H207,2)</f>
        <v>15335.68</v>
      </c>
      <c r="BL207" s="24" t="s">
        <v>167</v>
      </c>
      <c r="BM207" s="24" t="s">
        <v>679</v>
      </c>
    </row>
    <row r="208" s="11" customFormat="1">
      <c r="B208" s="209"/>
      <c r="C208" s="210"/>
      <c r="D208" s="211" t="s">
        <v>169</v>
      </c>
      <c r="E208" s="212" t="s">
        <v>35</v>
      </c>
      <c r="F208" s="213" t="s">
        <v>680</v>
      </c>
      <c r="G208" s="210"/>
      <c r="H208" s="214">
        <v>88.451999999999998</v>
      </c>
      <c r="I208" s="210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169</v>
      </c>
      <c r="AU208" s="219" t="s">
        <v>88</v>
      </c>
      <c r="AV208" s="11" t="s">
        <v>88</v>
      </c>
      <c r="AW208" s="11" t="s">
        <v>41</v>
      </c>
      <c r="AX208" s="11" t="s">
        <v>78</v>
      </c>
      <c r="AY208" s="219" t="s">
        <v>160</v>
      </c>
    </row>
    <row r="209" s="13" customFormat="1">
      <c r="B209" s="230"/>
      <c r="C209" s="231"/>
      <c r="D209" s="211" t="s">
        <v>169</v>
      </c>
      <c r="E209" s="232" t="s">
        <v>35</v>
      </c>
      <c r="F209" s="233" t="s">
        <v>354</v>
      </c>
      <c r="G209" s="231"/>
      <c r="H209" s="232" t="s">
        <v>35</v>
      </c>
      <c r="I209" s="231"/>
      <c r="J209" s="231"/>
      <c r="K209" s="231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169</v>
      </c>
      <c r="AU209" s="238" t="s">
        <v>88</v>
      </c>
      <c r="AV209" s="13" t="s">
        <v>86</v>
      </c>
      <c r="AW209" s="13" t="s">
        <v>41</v>
      </c>
      <c r="AX209" s="13" t="s">
        <v>78</v>
      </c>
      <c r="AY209" s="238" t="s">
        <v>160</v>
      </c>
    </row>
    <row r="210" s="11" customFormat="1">
      <c r="B210" s="209"/>
      <c r="C210" s="210"/>
      <c r="D210" s="211" t="s">
        <v>169</v>
      </c>
      <c r="E210" s="212" t="s">
        <v>580</v>
      </c>
      <c r="F210" s="213" t="s">
        <v>681</v>
      </c>
      <c r="G210" s="210"/>
      <c r="H210" s="214">
        <v>-4.1900000000000004</v>
      </c>
      <c r="I210" s="210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169</v>
      </c>
      <c r="AU210" s="219" t="s">
        <v>88</v>
      </c>
      <c r="AV210" s="11" t="s">
        <v>88</v>
      </c>
      <c r="AW210" s="11" t="s">
        <v>41</v>
      </c>
      <c r="AX210" s="11" t="s">
        <v>78</v>
      </c>
      <c r="AY210" s="219" t="s">
        <v>160</v>
      </c>
    </row>
    <row r="211" s="12" customFormat="1">
      <c r="B211" s="220"/>
      <c r="C211" s="221"/>
      <c r="D211" s="211" t="s">
        <v>169</v>
      </c>
      <c r="E211" s="222" t="s">
        <v>118</v>
      </c>
      <c r="F211" s="223" t="s">
        <v>176</v>
      </c>
      <c r="G211" s="221"/>
      <c r="H211" s="224">
        <v>84.262</v>
      </c>
      <c r="I211" s="221"/>
      <c r="J211" s="221"/>
      <c r="K211" s="221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169</v>
      </c>
      <c r="AU211" s="229" t="s">
        <v>88</v>
      </c>
      <c r="AV211" s="12" t="s">
        <v>167</v>
      </c>
      <c r="AW211" s="12" t="s">
        <v>41</v>
      </c>
      <c r="AX211" s="12" t="s">
        <v>86</v>
      </c>
      <c r="AY211" s="229" t="s">
        <v>160</v>
      </c>
    </row>
    <row r="212" s="1" customFormat="1" ht="16.5" customHeight="1">
      <c r="B212" s="41"/>
      <c r="C212" s="249" t="s">
        <v>384</v>
      </c>
      <c r="D212" s="249" t="s">
        <v>339</v>
      </c>
      <c r="E212" s="250" t="s">
        <v>360</v>
      </c>
      <c r="F212" s="251" t="s">
        <v>361</v>
      </c>
      <c r="G212" s="252" t="s">
        <v>321</v>
      </c>
      <c r="H212" s="253">
        <v>168.524</v>
      </c>
      <c r="I212" s="254">
        <v>302</v>
      </c>
      <c r="J212" s="254">
        <f>ROUND(I212*H212,2)</f>
        <v>50894.25</v>
      </c>
      <c r="K212" s="251" t="s">
        <v>166</v>
      </c>
      <c r="L212" s="255"/>
      <c r="M212" s="256" t="s">
        <v>35</v>
      </c>
      <c r="N212" s="257" t="s">
        <v>49</v>
      </c>
      <c r="O212" s="206">
        <v>0</v>
      </c>
      <c r="P212" s="206">
        <f>O212*H212</f>
        <v>0</v>
      </c>
      <c r="Q212" s="206">
        <v>1</v>
      </c>
      <c r="R212" s="206">
        <f>Q212*H212</f>
        <v>168.524</v>
      </c>
      <c r="S212" s="206">
        <v>0</v>
      </c>
      <c r="T212" s="207">
        <f>S212*H212</f>
        <v>0</v>
      </c>
      <c r="AR212" s="24" t="s">
        <v>214</v>
      </c>
      <c r="AT212" s="24" t="s">
        <v>339</v>
      </c>
      <c r="AU212" s="24" t="s">
        <v>88</v>
      </c>
      <c r="AY212" s="24" t="s">
        <v>160</v>
      </c>
      <c r="BE212" s="208">
        <f>IF(N212="základní",J212,0)</f>
        <v>50894.25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24" t="s">
        <v>86</v>
      </c>
      <c r="BK212" s="208">
        <f>ROUND(I212*H212,2)</f>
        <v>50894.25</v>
      </c>
      <c r="BL212" s="24" t="s">
        <v>167</v>
      </c>
      <c r="BM212" s="24" t="s">
        <v>682</v>
      </c>
    </row>
    <row r="213" s="11" customFormat="1">
      <c r="B213" s="209"/>
      <c r="C213" s="210"/>
      <c r="D213" s="211" t="s">
        <v>169</v>
      </c>
      <c r="E213" s="210"/>
      <c r="F213" s="213" t="s">
        <v>683</v>
      </c>
      <c r="G213" s="210"/>
      <c r="H213" s="214">
        <v>168.524</v>
      </c>
      <c r="I213" s="210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169</v>
      </c>
      <c r="AU213" s="219" t="s">
        <v>88</v>
      </c>
      <c r="AV213" s="11" t="s">
        <v>88</v>
      </c>
      <c r="AW213" s="11" t="s">
        <v>6</v>
      </c>
      <c r="AX213" s="11" t="s">
        <v>86</v>
      </c>
      <c r="AY213" s="219" t="s">
        <v>160</v>
      </c>
    </row>
    <row r="214" s="1" customFormat="1" ht="25.5" customHeight="1">
      <c r="B214" s="41"/>
      <c r="C214" s="198" t="s">
        <v>389</v>
      </c>
      <c r="D214" s="198" t="s">
        <v>162</v>
      </c>
      <c r="E214" s="199" t="s">
        <v>684</v>
      </c>
      <c r="F214" s="200" t="s">
        <v>685</v>
      </c>
      <c r="G214" s="201" t="s">
        <v>165</v>
      </c>
      <c r="H214" s="202">
        <v>15</v>
      </c>
      <c r="I214" s="203">
        <v>38.399999999999999</v>
      </c>
      <c r="J214" s="203">
        <f>ROUND(I214*H214,2)</f>
        <v>576</v>
      </c>
      <c r="K214" s="200" t="s">
        <v>166</v>
      </c>
      <c r="L214" s="67"/>
      <c r="M214" s="204" t="s">
        <v>35</v>
      </c>
      <c r="N214" s="205" t="s">
        <v>49</v>
      </c>
      <c r="O214" s="206">
        <v>0.17699999999999999</v>
      </c>
      <c r="P214" s="206">
        <f>O214*H214</f>
        <v>2.6549999999999998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AR214" s="24" t="s">
        <v>167</v>
      </c>
      <c r="AT214" s="24" t="s">
        <v>162</v>
      </c>
      <c r="AU214" s="24" t="s">
        <v>88</v>
      </c>
      <c r="AY214" s="24" t="s">
        <v>160</v>
      </c>
      <c r="BE214" s="208">
        <f>IF(N214="základní",J214,0)</f>
        <v>576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24" t="s">
        <v>86</v>
      </c>
      <c r="BK214" s="208">
        <f>ROUND(I214*H214,2)</f>
        <v>576</v>
      </c>
      <c r="BL214" s="24" t="s">
        <v>167</v>
      </c>
      <c r="BM214" s="24" t="s">
        <v>686</v>
      </c>
    </row>
    <row r="215" s="11" customFormat="1">
      <c r="B215" s="209"/>
      <c r="C215" s="210"/>
      <c r="D215" s="211" t="s">
        <v>169</v>
      </c>
      <c r="E215" s="212" t="s">
        <v>35</v>
      </c>
      <c r="F215" s="213" t="s">
        <v>687</v>
      </c>
      <c r="G215" s="210"/>
      <c r="H215" s="214">
        <v>15</v>
      </c>
      <c r="I215" s="210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169</v>
      </c>
      <c r="AU215" s="219" t="s">
        <v>88</v>
      </c>
      <c r="AV215" s="11" t="s">
        <v>88</v>
      </c>
      <c r="AW215" s="11" t="s">
        <v>41</v>
      </c>
      <c r="AX215" s="11" t="s">
        <v>78</v>
      </c>
      <c r="AY215" s="219" t="s">
        <v>160</v>
      </c>
    </row>
    <row r="216" s="12" customFormat="1">
      <c r="B216" s="220"/>
      <c r="C216" s="221"/>
      <c r="D216" s="211" t="s">
        <v>169</v>
      </c>
      <c r="E216" s="222" t="s">
        <v>35</v>
      </c>
      <c r="F216" s="223" t="s">
        <v>176</v>
      </c>
      <c r="G216" s="221"/>
      <c r="H216" s="224">
        <v>15</v>
      </c>
      <c r="I216" s="221"/>
      <c r="J216" s="221"/>
      <c r="K216" s="221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169</v>
      </c>
      <c r="AU216" s="229" t="s">
        <v>88</v>
      </c>
      <c r="AV216" s="12" t="s">
        <v>167</v>
      </c>
      <c r="AW216" s="12" t="s">
        <v>41</v>
      </c>
      <c r="AX216" s="12" t="s">
        <v>86</v>
      </c>
      <c r="AY216" s="229" t="s">
        <v>160</v>
      </c>
    </row>
    <row r="217" s="1" customFormat="1" ht="25.5" customHeight="1">
      <c r="B217" s="41"/>
      <c r="C217" s="198" t="s">
        <v>393</v>
      </c>
      <c r="D217" s="198" t="s">
        <v>162</v>
      </c>
      <c r="E217" s="199" t="s">
        <v>365</v>
      </c>
      <c r="F217" s="200" t="s">
        <v>366</v>
      </c>
      <c r="G217" s="201" t="s">
        <v>165</v>
      </c>
      <c r="H217" s="202">
        <v>202.5</v>
      </c>
      <c r="I217" s="203">
        <v>10</v>
      </c>
      <c r="J217" s="203">
        <f>ROUND(I217*H217,2)</f>
        <v>2025</v>
      </c>
      <c r="K217" s="200" t="s">
        <v>166</v>
      </c>
      <c r="L217" s="67"/>
      <c r="M217" s="204" t="s">
        <v>35</v>
      </c>
      <c r="N217" s="205" t="s">
        <v>49</v>
      </c>
      <c r="O217" s="206">
        <v>0.017999999999999999</v>
      </c>
      <c r="P217" s="206">
        <f>O217*H217</f>
        <v>3.6449999999999996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AR217" s="24" t="s">
        <v>167</v>
      </c>
      <c r="AT217" s="24" t="s">
        <v>162</v>
      </c>
      <c r="AU217" s="24" t="s">
        <v>88</v>
      </c>
      <c r="AY217" s="24" t="s">
        <v>160</v>
      </c>
      <c r="BE217" s="208">
        <f>IF(N217="základní",J217,0)</f>
        <v>2025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24" t="s">
        <v>86</v>
      </c>
      <c r="BK217" s="208">
        <f>ROUND(I217*H217,2)</f>
        <v>2025</v>
      </c>
      <c r="BL217" s="24" t="s">
        <v>167</v>
      </c>
      <c r="BM217" s="24" t="s">
        <v>688</v>
      </c>
    </row>
    <row r="218" s="11" customFormat="1">
      <c r="B218" s="209"/>
      <c r="C218" s="210"/>
      <c r="D218" s="211" t="s">
        <v>169</v>
      </c>
      <c r="E218" s="212" t="s">
        <v>35</v>
      </c>
      <c r="F218" s="213" t="s">
        <v>368</v>
      </c>
      <c r="G218" s="210"/>
      <c r="H218" s="214">
        <v>202.5</v>
      </c>
      <c r="I218" s="210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169</v>
      </c>
      <c r="AU218" s="219" t="s">
        <v>88</v>
      </c>
      <c r="AV218" s="11" t="s">
        <v>88</v>
      </c>
      <c r="AW218" s="11" t="s">
        <v>41</v>
      </c>
      <c r="AX218" s="11" t="s">
        <v>86</v>
      </c>
      <c r="AY218" s="219" t="s">
        <v>160</v>
      </c>
    </row>
    <row r="219" s="10" customFormat="1" ht="29.88" customHeight="1">
      <c r="B219" s="183"/>
      <c r="C219" s="184"/>
      <c r="D219" s="185" t="s">
        <v>77</v>
      </c>
      <c r="E219" s="196" t="s">
        <v>181</v>
      </c>
      <c r="F219" s="196" t="s">
        <v>369</v>
      </c>
      <c r="G219" s="184"/>
      <c r="H219" s="184"/>
      <c r="I219" s="184"/>
      <c r="J219" s="197">
        <f>BK219</f>
        <v>52133.459999999999</v>
      </c>
      <c r="K219" s="184"/>
      <c r="L219" s="188"/>
      <c r="M219" s="189"/>
      <c r="N219" s="190"/>
      <c r="O219" s="190"/>
      <c r="P219" s="191">
        <f>SUM(P220:P228)</f>
        <v>138.10663200000002</v>
      </c>
      <c r="Q219" s="190"/>
      <c r="R219" s="191">
        <f>SUM(R220:R228)</f>
        <v>0</v>
      </c>
      <c r="S219" s="190"/>
      <c r="T219" s="192">
        <f>SUM(T220:T228)</f>
        <v>35.270400000000002</v>
      </c>
      <c r="AR219" s="193" t="s">
        <v>86</v>
      </c>
      <c r="AT219" s="194" t="s">
        <v>77</v>
      </c>
      <c r="AU219" s="194" t="s">
        <v>86</v>
      </c>
      <c r="AY219" s="193" t="s">
        <v>160</v>
      </c>
      <c r="BK219" s="195">
        <f>SUM(BK220:BK228)</f>
        <v>52133.459999999999</v>
      </c>
    </row>
    <row r="220" s="1" customFormat="1" ht="25.5" customHeight="1">
      <c r="B220" s="41"/>
      <c r="C220" s="198" t="s">
        <v>399</v>
      </c>
      <c r="D220" s="198" t="s">
        <v>162</v>
      </c>
      <c r="E220" s="199" t="s">
        <v>376</v>
      </c>
      <c r="F220" s="200" t="s">
        <v>377</v>
      </c>
      <c r="G220" s="201" t="s">
        <v>230</v>
      </c>
      <c r="H220" s="202">
        <v>16.032</v>
      </c>
      <c r="I220" s="203">
        <v>2930</v>
      </c>
      <c r="J220" s="203">
        <f>ROUND(I220*H220,2)</f>
        <v>46973.760000000002</v>
      </c>
      <c r="K220" s="200" t="s">
        <v>166</v>
      </c>
      <c r="L220" s="67"/>
      <c r="M220" s="204" t="s">
        <v>35</v>
      </c>
      <c r="N220" s="205" t="s">
        <v>49</v>
      </c>
      <c r="O220" s="206">
        <v>7.8010000000000002</v>
      </c>
      <c r="P220" s="206">
        <f>O220*H220</f>
        <v>125.06563200000001</v>
      </c>
      <c r="Q220" s="206">
        <v>0</v>
      </c>
      <c r="R220" s="206">
        <f>Q220*H220</f>
        <v>0</v>
      </c>
      <c r="S220" s="206">
        <v>2.2000000000000002</v>
      </c>
      <c r="T220" s="207">
        <f>S220*H220</f>
        <v>35.270400000000002</v>
      </c>
      <c r="AR220" s="24" t="s">
        <v>167</v>
      </c>
      <c r="AT220" s="24" t="s">
        <v>162</v>
      </c>
      <c r="AU220" s="24" t="s">
        <v>88</v>
      </c>
      <c r="AY220" s="24" t="s">
        <v>160</v>
      </c>
      <c r="BE220" s="208">
        <f>IF(N220="základní",J220,0)</f>
        <v>46973.760000000002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24" t="s">
        <v>86</v>
      </c>
      <c r="BK220" s="208">
        <f>ROUND(I220*H220,2)</f>
        <v>46973.760000000002</v>
      </c>
      <c r="BL220" s="24" t="s">
        <v>167</v>
      </c>
      <c r="BM220" s="24" t="s">
        <v>689</v>
      </c>
    </row>
    <row r="221" s="13" customFormat="1">
      <c r="B221" s="230"/>
      <c r="C221" s="231"/>
      <c r="D221" s="211" t="s">
        <v>169</v>
      </c>
      <c r="E221" s="232" t="s">
        <v>35</v>
      </c>
      <c r="F221" s="233" t="s">
        <v>379</v>
      </c>
      <c r="G221" s="231"/>
      <c r="H221" s="232" t="s">
        <v>35</v>
      </c>
      <c r="I221" s="231"/>
      <c r="J221" s="231"/>
      <c r="K221" s="231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169</v>
      </c>
      <c r="AU221" s="238" t="s">
        <v>88</v>
      </c>
      <c r="AV221" s="13" t="s">
        <v>86</v>
      </c>
      <c r="AW221" s="13" t="s">
        <v>41</v>
      </c>
      <c r="AX221" s="13" t="s">
        <v>78</v>
      </c>
      <c r="AY221" s="238" t="s">
        <v>160</v>
      </c>
    </row>
    <row r="222" s="11" customFormat="1">
      <c r="B222" s="209"/>
      <c r="C222" s="210"/>
      <c r="D222" s="211" t="s">
        <v>169</v>
      </c>
      <c r="E222" s="212" t="s">
        <v>35</v>
      </c>
      <c r="F222" s="213" t="s">
        <v>690</v>
      </c>
      <c r="G222" s="210"/>
      <c r="H222" s="214">
        <v>11.52</v>
      </c>
      <c r="I222" s="210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169</v>
      </c>
      <c r="AU222" s="219" t="s">
        <v>88</v>
      </c>
      <c r="AV222" s="11" t="s">
        <v>88</v>
      </c>
      <c r="AW222" s="11" t="s">
        <v>41</v>
      </c>
      <c r="AX222" s="11" t="s">
        <v>78</v>
      </c>
      <c r="AY222" s="219" t="s">
        <v>160</v>
      </c>
    </row>
    <row r="223" s="13" customFormat="1">
      <c r="B223" s="230"/>
      <c r="C223" s="231"/>
      <c r="D223" s="211" t="s">
        <v>169</v>
      </c>
      <c r="E223" s="232" t="s">
        <v>35</v>
      </c>
      <c r="F223" s="233" t="s">
        <v>691</v>
      </c>
      <c r="G223" s="231"/>
      <c r="H223" s="232" t="s">
        <v>35</v>
      </c>
      <c r="I223" s="231"/>
      <c r="J223" s="231"/>
      <c r="K223" s="231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169</v>
      </c>
      <c r="AU223" s="238" t="s">
        <v>88</v>
      </c>
      <c r="AV223" s="13" t="s">
        <v>86</v>
      </c>
      <c r="AW223" s="13" t="s">
        <v>41</v>
      </c>
      <c r="AX223" s="13" t="s">
        <v>78</v>
      </c>
      <c r="AY223" s="238" t="s">
        <v>160</v>
      </c>
    </row>
    <row r="224" s="11" customFormat="1">
      <c r="B224" s="209"/>
      <c r="C224" s="210"/>
      <c r="D224" s="211" t="s">
        <v>169</v>
      </c>
      <c r="E224" s="212" t="s">
        <v>35</v>
      </c>
      <c r="F224" s="213" t="s">
        <v>692</v>
      </c>
      <c r="G224" s="210"/>
      <c r="H224" s="214">
        <v>7.8520000000000003</v>
      </c>
      <c r="I224" s="210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169</v>
      </c>
      <c r="AU224" s="219" t="s">
        <v>88</v>
      </c>
      <c r="AV224" s="11" t="s">
        <v>88</v>
      </c>
      <c r="AW224" s="11" t="s">
        <v>41</v>
      </c>
      <c r="AX224" s="11" t="s">
        <v>78</v>
      </c>
      <c r="AY224" s="219" t="s">
        <v>160</v>
      </c>
    </row>
    <row r="225" s="11" customFormat="1">
      <c r="B225" s="209"/>
      <c r="C225" s="210"/>
      <c r="D225" s="211" t="s">
        <v>169</v>
      </c>
      <c r="E225" s="212" t="s">
        <v>35</v>
      </c>
      <c r="F225" s="213" t="s">
        <v>693</v>
      </c>
      <c r="G225" s="210"/>
      <c r="H225" s="214">
        <v>-3.3399999999999999</v>
      </c>
      <c r="I225" s="210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169</v>
      </c>
      <c r="AU225" s="219" t="s">
        <v>88</v>
      </c>
      <c r="AV225" s="11" t="s">
        <v>88</v>
      </c>
      <c r="AW225" s="11" t="s">
        <v>41</v>
      </c>
      <c r="AX225" s="11" t="s">
        <v>78</v>
      </c>
      <c r="AY225" s="219" t="s">
        <v>160</v>
      </c>
    </row>
    <row r="226" s="12" customFormat="1">
      <c r="B226" s="220"/>
      <c r="C226" s="221"/>
      <c r="D226" s="211" t="s">
        <v>169</v>
      </c>
      <c r="E226" s="222" t="s">
        <v>35</v>
      </c>
      <c r="F226" s="223" t="s">
        <v>176</v>
      </c>
      <c r="G226" s="221"/>
      <c r="H226" s="224">
        <v>16.032</v>
      </c>
      <c r="I226" s="221"/>
      <c r="J226" s="221"/>
      <c r="K226" s="221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169</v>
      </c>
      <c r="AU226" s="229" t="s">
        <v>88</v>
      </c>
      <c r="AV226" s="12" t="s">
        <v>167</v>
      </c>
      <c r="AW226" s="12" t="s">
        <v>41</v>
      </c>
      <c r="AX226" s="12" t="s">
        <v>86</v>
      </c>
      <c r="AY226" s="229" t="s">
        <v>160</v>
      </c>
    </row>
    <row r="227" s="1" customFormat="1" ht="16.5" customHeight="1">
      <c r="B227" s="41"/>
      <c r="C227" s="198" t="s">
        <v>409</v>
      </c>
      <c r="D227" s="198" t="s">
        <v>162</v>
      </c>
      <c r="E227" s="199" t="s">
        <v>385</v>
      </c>
      <c r="F227" s="200" t="s">
        <v>386</v>
      </c>
      <c r="G227" s="201" t="s">
        <v>195</v>
      </c>
      <c r="H227" s="202">
        <v>189</v>
      </c>
      <c r="I227" s="203">
        <v>27.300000000000001</v>
      </c>
      <c r="J227" s="203">
        <f>ROUND(I227*H227,2)</f>
        <v>5159.6999999999998</v>
      </c>
      <c r="K227" s="200" t="s">
        <v>166</v>
      </c>
      <c r="L227" s="67"/>
      <c r="M227" s="204" t="s">
        <v>35</v>
      </c>
      <c r="N227" s="205" t="s">
        <v>49</v>
      </c>
      <c r="O227" s="206">
        <v>0.069000000000000006</v>
      </c>
      <c r="P227" s="206">
        <f>O227*H227</f>
        <v>13.041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AR227" s="24" t="s">
        <v>167</v>
      </c>
      <c r="AT227" s="24" t="s">
        <v>162</v>
      </c>
      <c r="AU227" s="24" t="s">
        <v>88</v>
      </c>
      <c r="AY227" s="24" t="s">
        <v>160</v>
      </c>
      <c r="BE227" s="208">
        <f>IF(N227="základní",J227,0)</f>
        <v>5159.6999999999998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24" t="s">
        <v>86</v>
      </c>
      <c r="BK227" s="208">
        <f>ROUND(I227*H227,2)</f>
        <v>5159.6999999999998</v>
      </c>
      <c r="BL227" s="24" t="s">
        <v>167</v>
      </c>
      <c r="BM227" s="24" t="s">
        <v>694</v>
      </c>
    </row>
    <row r="228" s="11" customFormat="1">
      <c r="B228" s="209"/>
      <c r="C228" s="210"/>
      <c r="D228" s="211" t="s">
        <v>169</v>
      </c>
      <c r="E228" s="212" t="s">
        <v>35</v>
      </c>
      <c r="F228" s="213" t="s">
        <v>695</v>
      </c>
      <c r="G228" s="210"/>
      <c r="H228" s="214">
        <v>189</v>
      </c>
      <c r="I228" s="210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169</v>
      </c>
      <c r="AU228" s="219" t="s">
        <v>88</v>
      </c>
      <c r="AV228" s="11" t="s">
        <v>88</v>
      </c>
      <c r="AW228" s="11" t="s">
        <v>41</v>
      </c>
      <c r="AX228" s="11" t="s">
        <v>86</v>
      </c>
      <c r="AY228" s="219" t="s">
        <v>160</v>
      </c>
    </row>
    <row r="229" s="10" customFormat="1" ht="29.88" customHeight="1">
      <c r="B229" s="183"/>
      <c r="C229" s="184"/>
      <c r="D229" s="185" t="s">
        <v>77</v>
      </c>
      <c r="E229" s="196" t="s">
        <v>167</v>
      </c>
      <c r="F229" s="196" t="s">
        <v>398</v>
      </c>
      <c r="G229" s="184"/>
      <c r="H229" s="184"/>
      <c r="I229" s="184"/>
      <c r="J229" s="197">
        <f>BK229</f>
        <v>18123.75</v>
      </c>
      <c r="K229" s="184"/>
      <c r="L229" s="188"/>
      <c r="M229" s="189"/>
      <c r="N229" s="190"/>
      <c r="O229" s="190"/>
      <c r="P229" s="191">
        <f>SUM(P230:P233)</f>
        <v>34.323750000000004</v>
      </c>
      <c r="Q229" s="190"/>
      <c r="R229" s="191">
        <f>SUM(R230:R233)</f>
        <v>0</v>
      </c>
      <c r="S229" s="190"/>
      <c r="T229" s="192">
        <f>SUM(T230:T233)</f>
        <v>0</v>
      </c>
      <c r="AR229" s="193" t="s">
        <v>86</v>
      </c>
      <c r="AT229" s="194" t="s">
        <v>77</v>
      </c>
      <c r="AU229" s="194" t="s">
        <v>86</v>
      </c>
      <c r="AY229" s="193" t="s">
        <v>160</v>
      </c>
      <c r="BK229" s="195">
        <f>SUM(BK230:BK233)</f>
        <v>18123.75</v>
      </c>
    </row>
    <row r="230" s="1" customFormat="1" ht="25.5" customHeight="1">
      <c r="B230" s="41"/>
      <c r="C230" s="198" t="s">
        <v>414</v>
      </c>
      <c r="D230" s="198" t="s">
        <v>162</v>
      </c>
      <c r="E230" s="199" t="s">
        <v>400</v>
      </c>
      <c r="F230" s="200" t="s">
        <v>401</v>
      </c>
      <c r="G230" s="201" t="s">
        <v>230</v>
      </c>
      <c r="H230" s="202">
        <v>20.25</v>
      </c>
      <c r="I230" s="203">
        <v>895</v>
      </c>
      <c r="J230" s="203">
        <f>ROUND(I230*H230,2)</f>
        <v>18123.75</v>
      </c>
      <c r="K230" s="200" t="s">
        <v>166</v>
      </c>
      <c r="L230" s="67"/>
      <c r="M230" s="204" t="s">
        <v>35</v>
      </c>
      <c r="N230" s="205" t="s">
        <v>49</v>
      </c>
      <c r="O230" s="206">
        <v>1.6950000000000001</v>
      </c>
      <c r="P230" s="206">
        <f>O230*H230</f>
        <v>34.323750000000004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AR230" s="24" t="s">
        <v>167</v>
      </c>
      <c r="AT230" s="24" t="s">
        <v>162</v>
      </c>
      <c r="AU230" s="24" t="s">
        <v>88</v>
      </c>
      <c r="AY230" s="24" t="s">
        <v>160</v>
      </c>
      <c r="BE230" s="208">
        <f>IF(N230="základní",J230,0)</f>
        <v>18123.75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24" t="s">
        <v>86</v>
      </c>
      <c r="BK230" s="208">
        <f>ROUND(I230*H230,2)</f>
        <v>18123.75</v>
      </c>
      <c r="BL230" s="24" t="s">
        <v>167</v>
      </c>
      <c r="BM230" s="24" t="s">
        <v>696</v>
      </c>
    </row>
    <row r="231" s="11" customFormat="1">
      <c r="B231" s="209"/>
      <c r="C231" s="210"/>
      <c r="D231" s="211" t="s">
        <v>169</v>
      </c>
      <c r="E231" s="212" t="s">
        <v>35</v>
      </c>
      <c r="F231" s="213" t="s">
        <v>697</v>
      </c>
      <c r="G231" s="210"/>
      <c r="H231" s="214">
        <v>18.899999999999999</v>
      </c>
      <c r="I231" s="210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169</v>
      </c>
      <c r="AU231" s="219" t="s">
        <v>88</v>
      </c>
      <c r="AV231" s="11" t="s">
        <v>88</v>
      </c>
      <c r="AW231" s="11" t="s">
        <v>41</v>
      </c>
      <c r="AX231" s="11" t="s">
        <v>78</v>
      </c>
      <c r="AY231" s="219" t="s">
        <v>160</v>
      </c>
    </row>
    <row r="232" s="11" customFormat="1">
      <c r="B232" s="209"/>
      <c r="C232" s="210"/>
      <c r="D232" s="211" t="s">
        <v>169</v>
      </c>
      <c r="E232" s="212" t="s">
        <v>35</v>
      </c>
      <c r="F232" s="213" t="s">
        <v>698</v>
      </c>
      <c r="G232" s="210"/>
      <c r="H232" s="214">
        <v>1.3500000000000001</v>
      </c>
      <c r="I232" s="210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169</v>
      </c>
      <c r="AU232" s="219" t="s">
        <v>88</v>
      </c>
      <c r="AV232" s="11" t="s">
        <v>88</v>
      </c>
      <c r="AW232" s="11" t="s">
        <v>41</v>
      </c>
      <c r="AX232" s="11" t="s">
        <v>78</v>
      </c>
      <c r="AY232" s="219" t="s">
        <v>160</v>
      </c>
    </row>
    <row r="233" s="12" customFormat="1">
      <c r="B233" s="220"/>
      <c r="C233" s="221"/>
      <c r="D233" s="211" t="s">
        <v>169</v>
      </c>
      <c r="E233" s="222" t="s">
        <v>115</v>
      </c>
      <c r="F233" s="223" t="s">
        <v>176</v>
      </c>
      <c r="G233" s="221"/>
      <c r="H233" s="224">
        <v>20.25</v>
      </c>
      <c r="I233" s="221"/>
      <c r="J233" s="221"/>
      <c r="K233" s="221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169</v>
      </c>
      <c r="AU233" s="229" t="s">
        <v>88</v>
      </c>
      <c r="AV233" s="12" t="s">
        <v>167</v>
      </c>
      <c r="AW233" s="12" t="s">
        <v>41</v>
      </c>
      <c r="AX233" s="12" t="s">
        <v>86</v>
      </c>
      <c r="AY233" s="229" t="s">
        <v>160</v>
      </c>
    </row>
    <row r="234" s="10" customFormat="1" ht="29.88" customHeight="1">
      <c r="B234" s="183"/>
      <c r="C234" s="184"/>
      <c r="D234" s="185" t="s">
        <v>77</v>
      </c>
      <c r="E234" s="196" t="s">
        <v>113</v>
      </c>
      <c r="F234" s="196" t="s">
        <v>423</v>
      </c>
      <c r="G234" s="184"/>
      <c r="H234" s="184"/>
      <c r="I234" s="184"/>
      <c r="J234" s="197">
        <f>BK234</f>
        <v>27746.52</v>
      </c>
      <c r="K234" s="184"/>
      <c r="L234" s="188"/>
      <c r="M234" s="189"/>
      <c r="N234" s="190"/>
      <c r="O234" s="190"/>
      <c r="P234" s="191">
        <f>SUM(P235:P247)</f>
        <v>6.9472500000000004</v>
      </c>
      <c r="Q234" s="190"/>
      <c r="R234" s="191">
        <f>SUM(R235:R247)</f>
        <v>0</v>
      </c>
      <c r="S234" s="190"/>
      <c r="T234" s="192">
        <f>SUM(T235:T247)</f>
        <v>0</v>
      </c>
      <c r="AR234" s="193" t="s">
        <v>86</v>
      </c>
      <c r="AT234" s="194" t="s">
        <v>77</v>
      </c>
      <c r="AU234" s="194" t="s">
        <v>86</v>
      </c>
      <c r="AY234" s="193" t="s">
        <v>160</v>
      </c>
      <c r="BK234" s="195">
        <f>SUM(BK235:BK247)</f>
        <v>27746.52</v>
      </c>
    </row>
    <row r="235" s="1" customFormat="1" ht="25.5" customHeight="1">
      <c r="B235" s="41"/>
      <c r="C235" s="198" t="s">
        <v>419</v>
      </c>
      <c r="D235" s="198" t="s">
        <v>162</v>
      </c>
      <c r="E235" s="199" t="s">
        <v>699</v>
      </c>
      <c r="F235" s="200" t="s">
        <v>700</v>
      </c>
      <c r="G235" s="201" t="s">
        <v>165</v>
      </c>
      <c r="H235" s="202">
        <v>88.5</v>
      </c>
      <c r="I235" s="203">
        <v>160</v>
      </c>
      <c r="J235" s="203">
        <f>ROUND(I235*H235,2)</f>
        <v>14160</v>
      </c>
      <c r="K235" s="200" t="s">
        <v>166</v>
      </c>
      <c r="L235" s="67"/>
      <c r="M235" s="204" t="s">
        <v>35</v>
      </c>
      <c r="N235" s="205" t="s">
        <v>49</v>
      </c>
      <c r="O235" s="206">
        <v>0.031</v>
      </c>
      <c r="P235" s="206">
        <f>O235*H235</f>
        <v>2.7435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AR235" s="24" t="s">
        <v>167</v>
      </c>
      <c r="AT235" s="24" t="s">
        <v>162</v>
      </c>
      <c r="AU235" s="24" t="s">
        <v>88</v>
      </c>
      <c r="AY235" s="24" t="s">
        <v>160</v>
      </c>
      <c r="BE235" s="208">
        <f>IF(N235="základní",J235,0)</f>
        <v>14160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24" t="s">
        <v>86</v>
      </c>
      <c r="BK235" s="208">
        <f>ROUND(I235*H235,2)</f>
        <v>14160</v>
      </c>
      <c r="BL235" s="24" t="s">
        <v>167</v>
      </c>
      <c r="BM235" s="24" t="s">
        <v>701</v>
      </c>
    </row>
    <row r="236" s="11" customFormat="1">
      <c r="B236" s="209"/>
      <c r="C236" s="210"/>
      <c r="D236" s="211" t="s">
        <v>169</v>
      </c>
      <c r="E236" s="212" t="s">
        <v>35</v>
      </c>
      <c r="F236" s="213" t="s">
        <v>588</v>
      </c>
      <c r="G236" s="210"/>
      <c r="H236" s="214">
        <v>1.5</v>
      </c>
      <c r="I236" s="210"/>
      <c r="J236" s="210"/>
      <c r="K236" s="210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169</v>
      </c>
      <c r="AU236" s="219" t="s">
        <v>88</v>
      </c>
      <c r="AV236" s="11" t="s">
        <v>88</v>
      </c>
      <c r="AW236" s="11" t="s">
        <v>41</v>
      </c>
      <c r="AX236" s="11" t="s">
        <v>78</v>
      </c>
      <c r="AY236" s="219" t="s">
        <v>160</v>
      </c>
    </row>
    <row r="237" s="11" customFormat="1">
      <c r="B237" s="209"/>
      <c r="C237" s="210"/>
      <c r="D237" s="211" t="s">
        <v>169</v>
      </c>
      <c r="E237" s="212" t="s">
        <v>35</v>
      </c>
      <c r="F237" s="213" t="s">
        <v>592</v>
      </c>
      <c r="G237" s="210"/>
      <c r="H237" s="214">
        <v>3</v>
      </c>
      <c r="I237" s="210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169</v>
      </c>
      <c r="AU237" s="219" t="s">
        <v>88</v>
      </c>
      <c r="AV237" s="11" t="s">
        <v>88</v>
      </c>
      <c r="AW237" s="11" t="s">
        <v>41</v>
      </c>
      <c r="AX237" s="11" t="s">
        <v>78</v>
      </c>
      <c r="AY237" s="219" t="s">
        <v>160</v>
      </c>
    </row>
    <row r="238" s="11" customFormat="1">
      <c r="B238" s="209"/>
      <c r="C238" s="210"/>
      <c r="D238" s="211" t="s">
        <v>169</v>
      </c>
      <c r="E238" s="212" t="s">
        <v>35</v>
      </c>
      <c r="F238" s="213" t="s">
        <v>593</v>
      </c>
      <c r="G238" s="210"/>
      <c r="H238" s="214">
        <v>70</v>
      </c>
      <c r="I238" s="210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169</v>
      </c>
      <c r="AU238" s="219" t="s">
        <v>88</v>
      </c>
      <c r="AV238" s="11" t="s">
        <v>88</v>
      </c>
      <c r="AW238" s="11" t="s">
        <v>41</v>
      </c>
      <c r="AX238" s="11" t="s">
        <v>78</v>
      </c>
      <c r="AY238" s="219" t="s">
        <v>160</v>
      </c>
    </row>
    <row r="239" s="11" customFormat="1">
      <c r="B239" s="209"/>
      <c r="C239" s="210"/>
      <c r="D239" s="211" t="s">
        <v>169</v>
      </c>
      <c r="E239" s="212" t="s">
        <v>35</v>
      </c>
      <c r="F239" s="213" t="s">
        <v>594</v>
      </c>
      <c r="G239" s="210"/>
      <c r="H239" s="214">
        <v>14</v>
      </c>
      <c r="I239" s="210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169</v>
      </c>
      <c r="AU239" s="219" t="s">
        <v>88</v>
      </c>
      <c r="AV239" s="11" t="s">
        <v>88</v>
      </c>
      <c r="AW239" s="11" t="s">
        <v>41</v>
      </c>
      <c r="AX239" s="11" t="s">
        <v>78</v>
      </c>
      <c r="AY239" s="219" t="s">
        <v>160</v>
      </c>
    </row>
    <row r="240" s="12" customFormat="1">
      <c r="B240" s="220"/>
      <c r="C240" s="221"/>
      <c r="D240" s="211" t="s">
        <v>169</v>
      </c>
      <c r="E240" s="222" t="s">
        <v>35</v>
      </c>
      <c r="F240" s="223" t="s">
        <v>176</v>
      </c>
      <c r="G240" s="221"/>
      <c r="H240" s="224">
        <v>88.5</v>
      </c>
      <c r="I240" s="221"/>
      <c r="J240" s="221"/>
      <c r="K240" s="221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169</v>
      </c>
      <c r="AU240" s="229" t="s">
        <v>88</v>
      </c>
      <c r="AV240" s="12" t="s">
        <v>167</v>
      </c>
      <c r="AW240" s="12" t="s">
        <v>41</v>
      </c>
      <c r="AX240" s="12" t="s">
        <v>86</v>
      </c>
      <c r="AY240" s="229" t="s">
        <v>160</v>
      </c>
    </row>
    <row r="241" s="1" customFormat="1" ht="25.5" customHeight="1">
      <c r="B241" s="41"/>
      <c r="C241" s="198" t="s">
        <v>424</v>
      </c>
      <c r="D241" s="198" t="s">
        <v>162</v>
      </c>
      <c r="E241" s="199" t="s">
        <v>425</v>
      </c>
      <c r="F241" s="200" t="s">
        <v>426</v>
      </c>
      <c r="G241" s="201" t="s">
        <v>165</v>
      </c>
      <c r="H241" s="202">
        <v>168.15000000000001</v>
      </c>
      <c r="I241" s="203">
        <v>80.799999999999997</v>
      </c>
      <c r="J241" s="203">
        <f>ROUND(I241*H241,2)</f>
        <v>13586.52</v>
      </c>
      <c r="K241" s="200" t="s">
        <v>166</v>
      </c>
      <c r="L241" s="67"/>
      <c r="M241" s="204" t="s">
        <v>35</v>
      </c>
      <c r="N241" s="205" t="s">
        <v>49</v>
      </c>
      <c r="O241" s="206">
        <v>0.025000000000000001</v>
      </c>
      <c r="P241" s="206">
        <f>O241*H241</f>
        <v>4.2037500000000003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AR241" s="24" t="s">
        <v>167</v>
      </c>
      <c r="AT241" s="24" t="s">
        <v>162</v>
      </c>
      <c r="AU241" s="24" t="s">
        <v>88</v>
      </c>
      <c r="AY241" s="24" t="s">
        <v>160</v>
      </c>
      <c r="BE241" s="208">
        <f>IF(N241="základní",J241,0)</f>
        <v>13586.52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24" t="s">
        <v>86</v>
      </c>
      <c r="BK241" s="208">
        <f>ROUND(I241*H241,2)</f>
        <v>13586.52</v>
      </c>
      <c r="BL241" s="24" t="s">
        <v>167</v>
      </c>
      <c r="BM241" s="24" t="s">
        <v>702</v>
      </c>
    </row>
    <row r="242" s="11" customFormat="1">
      <c r="B242" s="209"/>
      <c r="C242" s="210"/>
      <c r="D242" s="211" t="s">
        <v>169</v>
      </c>
      <c r="E242" s="212" t="s">
        <v>35</v>
      </c>
      <c r="F242" s="213" t="s">
        <v>599</v>
      </c>
      <c r="G242" s="210"/>
      <c r="H242" s="214">
        <v>79.650000000000006</v>
      </c>
      <c r="I242" s="210"/>
      <c r="J242" s="210"/>
      <c r="K242" s="210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169</v>
      </c>
      <c r="AU242" s="219" t="s">
        <v>88</v>
      </c>
      <c r="AV242" s="11" t="s">
        <v>88</v>
      </c>
      <c r="AW242" s="11" t="s">
        <v>41</v>
      </c>
      <c r="AX242" s="11" t="s">
        <v>78</v>
      </c>
      <c r="AY242" s="219" t="s">
        <v>160</v>
      </c>
    </row>
    <row r="243" s="11" customFormat="1">
      <c r="B243" s="209"/>
      <c r="C243" s="210"/>
      <c r="D243" s="211" t="s">
        <v>169</v>
      </c>
      <c r="E243" s="212" t="s">
        <v>35</v>
      </c>
      <c r="F243" s="213" t="s">
        <v>703</v>
      </c>
      <c r="G243" s="210"/>
      <c r="H243" s="214">
        <v>70</v>
      </c>
      <c r="I243" s="210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169</v>
      </c>
      <c r="AU243" s="219" t="s">
        <v>88</v>
      </c>
      <c r="AV243" s="11" t="s">
        <v>88</v>
      </c>
      <c r="AW243" s="11" t="s">
        <v>41</v>
      </c>
      <c r="AX243" s="11" t="s">
        <v>78</v>
      </c>
      <c r="AY243" s="219" t="s">
        <v>160</v>
      </c>
    </row>
    <row r="244" s="11" customFormat="1">
      <c r="B244" s="209"/>
      <c r="C244" s="210"/>
      <c r="D244" s="211" t="s">
        <v>169</v>
      </c>
      <c r="E244" s="212" t="s">
        <v>35</v>
      </c>
      <c r="F244" s="213" t="s">
        <v>704</v>
      </c>
      <c r="G244" s="210"/>
      <c r="H244" s="214">
        <v>14</v>
      </c>
      <c r="I244" s="210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169</v>
      </c>
      <c r="AU244" s="219" t="s">
        <v>88</v>
      </c>
      <c r="AV244" s="11" t="s">
        <v>88</v>
      </c>
      <c r="AW244" s="11" t="s">
        <v>41</v>
      </c>
      <c r="AX244" s="11" t="s">
        <v>78</v>
      </c>
      <c r="AY244" s="219" t="s">
        <v>160</v>
      </c>
    </row>
    <row r="245" s="11" customFormat="1">
      <c r="B245" s="209"/>
      <c r="C245" s="210"/>
      <c r="D245" s="211" t="s">
        <v>169</v>
      </c>
      <c r="E245" s="212" t="s">
        <v>35</v>
      </c>
      <c r="F245" s="213" t="s">
        <v>705</v>
      </c>
      <c r="G245" s="210"/>
      <c r="H245" s="214">
        <v>1.5</v>
      </c>
      <c r="I245" s="210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169</v>
      </c>
      <c r="AU245" s="219" t="s">
        <v>88</v>
      </c>
      <c r="AV245" s="11" t="s">
        <v>88</v>
      </c>
      <c r="AW245" s="11" t="s">
        <v>41</v>
      </c>
      <c r="AX245" s="11" t="s">
        <v>78</v>
      </c>
      <c r="AY245" s="219" t="s">
        <v>160</v>
      </c>
    </row>
    <row r="246" s="11" customFormat="1">
      <c r="B246" s="209"/>
      <c r="C246" s="210"/>
      <c r="D246" s="211" t="s">
        <v>169</v>
      </c>
      <c r="E246" s="212" t="s">
        <v>35</v>
      </c>
      <c r="F246" s="213" t="s">
        <v>706</v>
      </c>
      <c r="G246" s="210"/>
      <c r="H246" s="214">
        <v>3</v>
      </c>
      <c r="I246" s="210"/>
      <c r="J246" s="210"/>
      <c r="K246" s="210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169</v>
      </c>
      <c r="AU246" s="219" t="s">
        <v>88</v>
      </c>
      <c r="AV246" s="11" t="s">
        <v>88</v>
      </c>
      <c r="AW246" s="11" t="s">
        <v>41</v>
      </c>
      <c r="AX246" s="11" t="s">
        <v>78</v>
      </c>
      <c r="AY246" s="219" t="s">
        <v>160</v>
      </c>
    </row>
    <row r="247" s="12" customFormat="1">
      <c r="B247" s="220"/>
      <c r="C247" s="221"/>
      <c r="D247" s="211" t="s">
        <v>169</v>
      </c>
      <c r="E247" s="222" t="s">
        <v>35</v>
      </c>
      <c r="F247" s="223" t="s">
        <v>176</v>
      </c>
      <c r="G247" s="221"/>
      <c r="H247" s="224">
        <v>168.15000000000001</v>
      </c>
      <c r="I247" s="221"/>
      <c r="J247" s="221"/>
      <c r="K247" s="221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169</v>
      </c>
      <c r="AU247" s="229" t="s">
        <v>88</v>
      </c>
      <c r="AV247" s="12" t="s">
        <v>167</v>
      </c>
      <c r="AW247" s="12" t="s">
        <v>41</v>
      </c>
      <c r="AX247" s="12" t="s">
        <v>86</v>
      </c>
      <c r="AY247" s="229" t="s">
        <v>160</v>
      </c>
    </row>
    <row r="248" s="10" customFormat="1" ht="29.88" customHeight="1">
      <c r="B248" s="183"/>
      <c r="C248" s="184"/>
      <c r="D248" s="185" t="s">
        <v>77</v>
      </c>
      <c r="E248" s="196" t="s">
        <v>214</v>
      </c>
      <c r="F248" s="196" t="s">
        <v>439</v>
      </c>
      <c r="G248" s="184"/>
      <c r="H248" s="184"/>
      <c r="I248" s="184"/>
      <c r="J248" s="197">
        <f>BK248</f>
        <v>362346.25</v>
      </c>
      <c r="K248" s="184"/>
      <c r="L248" s="188"/>
      <c r="M248" s="189"/>
      <c r="N248" s="190"/>
      <c r="O248" s="190"/>
      <c r="P248" s="191">
        <f>SUM(P249:P278)</f>
        <v>185.661</v>
      </c>
      <c r="Q248" s="190"/>
      <c r="R248" s="191">
        <f>SUM(R249:R278)</f>
        <v>3.43730745</v>
      </c>
      <c r="S248" s="190"/>
      <c r="T248" s="192">
        <f>SUM(T249:T278)</f>
        <v>3.2000000000000002</v>
      </c>
      <c r="AR248" s="193" t="s">
        <v>86</v>
      </c>
      <c r="AT248" s="194" t="s">
        <v>77</v>
      </c>
      <c r="AU248" s="194" t="s">
        <v>86</v>
      </c>
      <c r="AY248" s="193" t="s">
        <v>160</v>
      </c>
      <c r="BK248" s="195">
        <f>SUM(BK249:BK278)</f>
        <v>362346.25</v>
      </c>
    </row>
    <row r="249" s="1" customFormat="1" ht="25.5" customHeight="1">
      <c r="B249" s="41"/>
      <c r="C249" s="198" t="s">
        <v>430</v>
      </c>
      <c r="D249" s="198" t="s">
        <v>162</v>
      </c>
      <c r="E249" s="199" t="s">
        <v>707</v>
      </c>
      <c r="F249" s="200" t="s">
        <v>708</v>
      </c>
      <c r="G249" s="201" t="s">
        <v>195</v>
      </c>
      <c r="H249" s="202">
        <v>189</v>
      </c>
      <c r="I249" s="203">
        <v>113</v>
      </c>
      <c r="J249" s="203">
        <f>ROUND(I249*H249,2)</f>
        <v>21357</v>
      </c>
      <c r="K249" s="200" t="s">
        <v>166</v>
      </c>
      <c r="L249" s="67"/>
      <c r="M249" s="204" t="s">
        <v>35</v>
      </c>
      <c r="N249" s="205" t="s">
        <v>49</v>
      </c>
      <c r="O249" s="206">
        <v>0.29199999999999998</v>
      </c>
      <c r="P249" s="206">
        <f>O249*H249</f>
        <v>55.187999999999995</v>
      </c>
      <c r="Q249" s="206">
        <v>1.0000000000000001E-05</v>
      </c>
      <c r="R249" s="206">
        <f>Q249*H249</f>
        <v>0.0018900000000000002</v>
      </c>
      <c r="S249" s="206">
        <v>0</v>
      </c>
      <c r="T249" s="207">
        <f>S249*H249</f>
        <v>0</v>
      </c>
      <c r="AR249" s="24" t="s">
        <v>167</v>
      </c>
      <c r="AT249" s="24" t="s">
        <v>162</v>
      </c>
      <c r="AU249" s="24" t="s">
        <v>88</v>
      </c>
      <c r="AY249" s="24" t="s">
        <v>160</v>
      </c>
      <c r="BE249" s="208">
        <f>IF(N249="základní",J249,0)</f>
        <v>21357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24" t="s">
        <v>86</v>
      </c>
      <c r="BK249" s="208">
        <f>ROUND(I249*H249,2)</f>
        <v>21357</v>
      </c>
      <c r="BL249" s="24" t="s">
        <v>167</v>
      </c>
      <c r="BM249" s="24" t="s">
        <v>709</v>
      </c>
    </row>
    <row r="250" s="11" customFormat="1">
      <c r="B250" s="209"/>
      <c r="C250" s="210"/>
      <c r="D250" s="211" t="s">
        <v>169</v>
      </c>
      <c r="E250" s="212" t="s">
        <v>35</v>
      </c>
      <c r="F250" s="213" t="s">
        <v>695</v>
      </c>
      <c r="G250" s="210"/>
      <c r="H250" s="214">
        <v>189</v>
      </c>
      <c r="I250" s="210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169</v>
      </c>
      <c r="AU250" s="219" t="s">
        <v>88</v>
      </c>
      <c r="AV250" s="11" t="s">
        <v>88</v>
      </c>
      <c r="AW250" s="11" t="s">
        <v>41</v>
      </c>
      <c r="AX250" s="11" t="s">
        <v>86</v>
      </c>
      <c r="AY250" s="219" t="s">
        <v>160</v>
      </c>
    </row>
    <row r="251" s="1" customFormat="1" ht="16.5" customHeight="1">
      <c r="B251" s="41"/>
      <c r="C251" s="249" t="s">
        <v>435</v>
      </c>
      <c r="D251" s="249" t="s">
        <v>339</v>
      </c>
      <c r="E251" s="250" t="s">
        <v>710</v>
      </c>
      <c r="F251" s="251" t="s">
        <v>711</v>
      </c>
      <c r="G251" s="252" t="s">
        <v>412</v>
      </c>
      <c r="H251" s="253">
        <v>63.945</v>
      </c>
      <c r="I251" s="254">
        <v>1530</v>
      </c>
      <c r="J251" s="254">
        <f>ROUND(I251*H251,2)</f>
        <v>97835.850000000006</v>
      </c>
      <c r="K251" s="251" t="s">
        <v>166</v>
      </c>
      <c r="L251" s="255"/>
      <c r="M251" s="256" t="s">
        <v>35</v>
      </c>
      <c r="N251" s="257" t="s">
        <v>49</v>
      </c>
      <c r="O251" s="206">
        <v>0</v>
      </c>
      <c r="P251" s="206">
        <f>O251*H251</f>
        <v>0</v>
      </c>
      <c r="Q251" s="206">
        <v>0.01081</v>
      </c>
      <c r="R251" s="206">
        <f>Q251*H251</f>
        <v>0.69124545000000004</v>
      </c>
      <c r="S251" s="206">
        <v>0</v>
      </c>
      <c r="T251" s="207">
        <f>S251*H251</f>
        <v>0</v>
      </c>
      <c r="AR251" s="24" t="s">
        <v>214</v>
      </c>
      <c r="AT251" s="24" t="s">
        <v>339</v>
      </c>
      <c r="AU251" s="24" t="s">
        <v>88</v>
      </c>
      <c r="AY251" s="24" t="s">
        <v>160</v>
      </c>
      <c r="BE251" s="208">
        <f>IF(N251="základní",J251,0)</f>
        <v>97835.850000000006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24" t="s">
        <v>86</v>
      </c>
      <c r="BK251" s="208">
        <f>ROUND(I251*H251,2)</f>
        <v>97835.850000000006</v>
      </c>
      <c r="BL251" s="24" t="s">
        <v>167</v>
      </c>
      <c r="BM251" s="24" t="s">
        <v>712</v>
      </c>
    </row>
    <row r="252" s="11" customFormat="1">
      <c r="B252" s="209"/>
      <c r="C252" s="210"/>
      <c r="D252" s="211" t="s">
        <v>169</v>
      </c>
      <c r="E252" s="212" t="s">
        <v>35</v>
      </c>
      <c r="F252" s="213" t="s">
        <v>713</v>
      </c>
      <c r="G252" s="210"/>
      <c r="H252" s="214">
        <v>63</v>
      </c>
      <c r="I252" s="210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169</v>
      </c>
      <c r="AU252" s="219" t="s">
        <v>88</v>
      </c>
      <c r="AV252" s="11" t="s">
        <v>88</v>
      </c>
      <c r="AW252" s="11" t="s">
        <v>41</v>
      </c>
      <c r="AX252" s="11" t="s">
        <v>86</v>
      </c>
      <c r="AY252" s="219" t="s">
        <v>160</v>
      </c>
    </row>
    <row r="253" s="11" customFormat="1">
      <c r="B253" s="209"/>
      <c r="C253" s="210"/>
      <c r="D253" s="211" t="s">
        <v>169</v>
      </c>
      <c r="E253" s="210"/>
      <c r="F253" s="213" t="s">
        <v>714</v>
      </c>
      <c r="G253" s="210"/>
      <c r="H253" s="214">
        <v>63.945</v>
      </c>
      <c r="I253" s="210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169</v>
      </c>
      <c r="AU253" s="219" t="s">
        <v>88</v>
      </c>
      <c r="AV253" s="11" t="s">
        <v>88</v>
      </c>
      <c r="AW253" s="11" t="s">
        <v>6</v>
      </c>
      <c r="AX253" s="11" t="s">
        <v>86</v>
      </c>
      <c r="AY253" s="219" t="s">
        <v>160</v>
      </c>
    </row>
    <row r="254" s="1" customFormat="1" ht="25.5" customHeight="1">
      <c r="B254" s="41"/>
      <c r="C254" s="198" t="s">
        <v>440</v>
      </c>
      <c r="D254" s="198" t="s">
        <v>162</v>
      </c>
      <c r="E254" s="199" t="s">
        <v>715</v>
      </c>
      <c r="F254" s="200" t="s">
        <v>716</v>
      </c>
      <c r="G254" s="201" t="s">
        <v>412</v>
      </c>
      <c r="H254" s="202">
        <v>27</v>
      </c>
      <c r="I254" s="203">
        <v>178</v>
      </c>
      <c r="J254" s="203">
        <f>ROUND(I254*H254,2)</f>
        <v>4806</v>
      </c>
      <c r="K254" s="200" t="s">
        <v>166</v>
      </c>
      <c r="L254" s="67"/>
      <c r="M254" s="204" t="s">
        <v>35</v>
      </c>
      <c r="N254" s="205" t="s">
        <v>49</v>
      </c>
      <c r="O254" s="206">
        <v>0.68300000000000005</v>
      </c>
      <c r="P254" s="206">
        <f>O254*H254</f>
        <v>18.441000000000003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AR254" s="24" t="s">
        <v>167</v>
      </c>
      <c r="AT254" s="24" t="s">
        <v>162</v>
      </c>
      <c r="AU254" s="24" t="s">
        <v>88</v>
      </c>
      <c r="AY254" s="24" t="s">
        <v>160</v>
      </c>
      <c r="BE254" s="208">
        <f>IF(N254="základní",J254,0)</f>
        <v>4806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24" t="s">
        <v>86</v>
      </c>
      <c r="BK254" s="208">
        <f>ROUND(I254*H254,2)</f>
        <v>4806</v>
      </c>
      <c r="BL254" s="24" t="s">
        <v>167</v>
      </c>
      <c r="BM254" s="24" t="s">
        <v>717</v>
      </c>
    </row>
    <row r="255" s="11" customFormat="1">
      <c r="B255" s="209"/>
      <c r="C255" s="210"/>
      <c r="D255" s="211" t="s">
        <v>169</v>
      </c>
      <c r="E255" s="212" t="s">
        <v>35</v>
      </c>
      <c r="F255" s="213" t="s">
        <v>338</v>
      </c>
      <c r="G255" s="210"/>
      <c r="H255" s="214">
        <v>27</v>
      </c>
      <c r="I255" s="210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169</v>
      </c>
      <c r="AU255" s="219" t="s">
        <v>88</v>
      </c>
      <c r="AV255" s="11" t="s">
        <v>88</v>
      </c>
      <c r="AW255" s="11" t="s">
        <v>41</v>
      </c>
      <c r="AX255" s="11" t="s">
        <v>86</v>
      </c>
      <c r="AY255" s="219" t="s">
        <v>160</v>
      </c>
    </row>
    <row r="256" s="1" customFormat="1" ht="16.5" customHeight="1">
      <c r="B256" s="41"/>
      <c r="C256" s="249" t="s">
        <v>448</v>
      </c>
      <c r="D256" s="249" t="s">
        <v>339</v>
      </c>
      <c r="E256" s="250" t="s">
        <v>718</v>
      </c>
      <c r="F256" s="251" t="s">
        <v>719</v>
      </c>
      <c r="G256" s="252" t="s">
        <v>412</v>
      </c>
      <c r="H256" s="253">
        <v>27.27</v>
      </c>
      <c r="I256" s="254">
        <v>218</v>
      </c>
      <c r="J256" s="254">
        <f>ROUND(I256*H256,2)</f>
        <v>5944.8599999999997</v>
      </c>
      <c r="K256" s="251" t="s">
        <v>166</v>
      </c>
      <c r="L256" s="255"/>
      <c r="M256" s="256" t="s">
        <v>35</v>
      </c>
      <c r="N256" s="257" t="s">
        <v>49</v>
      </c>
      <c r="O256" s="206">
        <v>0</v>
      </c>
      <c r="P256" s="206">
        <f>O256*H256</f>
        <v>0</v>
      </c>
      <c r="Q256" s="206">
        <v>0.00080000000000000004</v>
      </c>
      <c r="R256" s="206">
        <f>Q256*H256</f>
        <v>0.021816000000000002</v>
      </c>
      <c r="S256" s="206">
        <v>0</v>
      </c>
      <c r="T256" s="207">
        <f>S256*H256</f>
        <v>0</v>
      </c>
      <c r="AR256" s="24" t="s">
        <v>214</v>
      </c>
      <c r="AT256" s="24" t="s">
        <v>339</v>
      </c>
      <c r="AU256" s="24" t="s">
        <v>88</v>
      </c>
      <c r="AY256" s="24" t="s">
        <v>160</v>
      </c>
      <c r="BE256" s="208">
        <f>IF(N256="základní",J256,0)</f>
        <v>5944.8599999999997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24" t="s">
        <v>86</v>
      </c>
      <c r="BK256" s="208">
        <f>ROUND(I256*H256,2)</f>
        <v>5944.8599999999997</v>
      </c>
      <c r="BL256" s="24" t="s">
        <v>167</v>
      </c>
      <c r="BM256" s="24" t="s">
        <v>720</v>
      </c>
    </row>
    <row r="257" s="11" customFormat="1">
      <c r="B257" s="209"/>
      <c r="C257" s="210"/>
      <c r="D257" s="211" t="s">
        <v>169</v>
      </c>
      <c r="E257" s="210"/>
      <c r="F257" s="213" t="s">
        <v>721</v>
      </c>
      <c r="G257" s="210"/>
      <c r="H257" s="214">
        <v>27.27</v>
      </c>
      <c r="I257" s="210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169</v>
      </c>
      <c r="AU257" s="219" t="s">
        <v>88</v>
      </c>
      <c r="AV257" s="11" t="s">
        <v>88</v>
      </c>
      <c r="AW257" s="11" t="s">
        <v>6</v>
      </c>
      <c r="AX257" s="11" t="s">
        <v>86</v>
      </c>
      <c r="AY257" s="219" t="s">
        <v>160</v>
      </c>
    </row>
    <row r="258" s="1" customFormat="1" ht="25.5" customHeight="1">
      <c r="B258" s="41"/>
      <c r="C258" s="198" t="s">
        <v>454</v>
      </c>
      <c r="D258" s="198" t="s">
        <v>162</v>
      </c>
      <c r="E258" s="199" t="s">
        <v>722</v>
      </c>
      <c r="F258" s="200" t="s">
        <v>723</v>
      </c>
      <c r="G258" s="201" t="s">
        <v>412</v>
      </c>
      <c r="H258" s="202">
        <v>27</v>
      </c>
      <c r="I258" s="203">
        <v>178</v>
      </c>
      <c r="J258" s="203">
        <f>ROUND(I258*H258,2)</f>
        <v>4806</v>
      </c>
      <c r="K258" s="200" t="s">
        <v>166</v>
      </c>
      <c r="L258" s="67"/>
      <c r="M258" s="204" t="s">
        <v>35</v>
      </c>
      <c r="N258" s="205" t="s">
        <v>49</v>
      </c>
      <c r="O258" s="206">
        <v>0.68300000000000005</v>
      </c>
      <c r="P258" s="206">
        <f>O258*H258</f>
        <v>18.441000000000003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AR258" s="24" t="s">
        <v>167</v>
      </c>
      <c r="AT258" s="24" t="s">
        <v>162</v>
      </c>
      <c r="AU258" s="24" t="s">
        <v>88</v>
      </c>
      <c r="AY258" s="24" t="s">
        <v>160</v>
      </c>
      <c r="BE258" s="208">
        <f>IF(N258="základní",J258,0)</f>
        <v>4806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24" t="s">
        <v>86</v>
      </c>
      <c r="BK258" s="208">
        <f>ROUND(I258*H258,2)</f>
        <v>4806</v>
      </c>
      <c r="BL258" s="24" t="s">
        <v>167</v>
      </c>
      <c r="BM258" s="24" t="s">
        <v>724</v>
      </c>
    </row>
    <row r="259" s="13" customFormat="1">
      <c r="B259" s="230"/>
      <c r="C259" s="231"/>
      <c r="D259" s="211" t="s">
        <v>169</v>
      </c>
      <c r="E259" s="232" t="s">
        <v>35</v>
      </c>
      <c r="F259" s="233" t="s">
        <v>725</v>
      </c>
      <c r="G259" s="231"/>
      <c r="H259" s="232" t="s">
        <v>35</v>
      </c>
      <c r="I259" s="231"/>
      <c r="J259" s="231"/>
      <c r="K259" s="231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169</v>
      </c>
      <c r="AU259" s="238" t="s">
        <v>88</v>
      </c>
      <c r="AV259" s="13" t="s">
        <v>86</v>
      </c>
      <c r="AW259" s="13" t="s">
        <v>41</v>
      </c>
      <c r="AX259" s="13" t="s">
        <v>78</v>
      </c>
      <c r="AY259" s="238" t="s">
        <v>160</v>
      </c>
    </row>
    <row r="260" s="11" customFormat="1">
      <c r="B260" s="209"/>
      <c r="C260" s="210"/>
      <c r="D260" s="211" t="s">
        <v>169</v>
      </c>
      <c r="E260" s="212" t="s">
        <v>35</v>
      </c>
      <c r="F260" s="213" t="s">
        <v>338</v>
      </c>
      <c r="G260" s="210"/>
      <c r="H260" s="214">
        <v>27</v>
      </c>
      <c r="I260" s="210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169</v>
      </c>
      <c r="AU260" s="219" t="s">
        <v>88</v>
      </c>
      <c r="AV260" s="11" t="s">
        <v>88</v>
      </c>
      <c r="AW260" s="11" t="s">
        <v>41</v>
      </c>
      <c r="AX260" s="11" t="s">
        <v>86</v>
      </c>
      <c r="AY260" s="219" t="s">
        <v>160</v>
      </c>
    </row>
    <row r="261" s="1" customFormat="1" ht="16.5" customHeight="1">
      <c r="B261" s="41"/>
      <c r="C261" s="249" t="s">
        <v>458</v>
      </c>
      <c r="D261" s="249" t="s">
        <v>339</v>
      </c>
      <c r="E261" s="250" t="s">
        <v>726</v>
      </c>
      <c r="F261" s="251" t="s">
        <v>727</v>
      </c>
      <c r="G261" s="252" t="s">
        <v>412</v>
      </c>
      <c r="H261" s="253">
        <v>27.27</v>
      </c>
      <c r="I261" s="254">
        <v>412</v>
      </c>
      <c r="J261" s="254">
        <f>ROUND(I261*H261,2)</f>
        <v>11235.24</v>
      </c>
      <c r="K261" s="251" t="s">
        <v>166</v>
      </c>
      <c r="L261" s="255"/>
      <c r="M261" s="256" t="s">
        <v>35</v>
      </c>
      <c r="N261" s="257" t="s">
        <v>49</v>
      </c>
      <c r="O261" s="206">
        <v>0</v>
      </c>
      <c r="P261" s="206">
        <f>O261*H261</f>
        <v>0</v>
      </c>
      <c r="Q261" s="206">
        <v>0.00080000000000000004</v>
      </c>
      <c r="R261" s="206">
        <f>Q261*H261</f>
        <v>0.021816000000000002</v>
      </c>
      <c r="S261" s="206">
        <v>0</v>
      </c>
      <c r="T261" s="207">
        <f>S261*H261</f>
        <v>0</v>
      </c>
      <c r="AR261" s="24" t="s">
        <v>214</v>
      </c>
      <c r="AT261" s="24" t="s">
        <v>339</v>
      </c>
      <c r="AU261" s="24" t="s">
        <v>88</v>
      </c>
      <c r="AY261" s="24" t="s">
        <v>160</v>
      </c>
      <c r="BE261" s="208">
        <f>IF(N261="základní",J261,0)</f>
        <v>11235.24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24" t="s">
        <v>86</v>
      </c>
      <c r="BK261" s="208">
        <f>ROUND(I261*H261,2)</f>
        <v>11235.24</v>
      </c>
      <c r="BL261" s="24" t="s">
        <v>167</v>
      </c>
      <c r="BM261" s="24" t="s">
        <v>728</v>
      </c>
    </row>
    <row r="262" s="11" customFormat="1">
      <c r="B262" s="209"/>
      <c r="C262" s="210"/>
      <c r="D262" s="211" t="s">
        <v>169</v>
      </c>
      <c r="E262" s="210"/>
      <c r="F262" s="213" t="s">
        <v>721</v>
      </c>
      <c r="G262" s="210"/>
      <c r="H262" s="214">
        <v>27.27</v>
      </c>
      <c r="I262" s="210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169</v>
      </c>
      <c r="AU262" s="219" t="s">
        <v>88</v>
      </c>
      <c r="AV262" s="11" t="s">
        <v>88</v>
      </c>
      <c r="AW262" s="11" t="s">
        <v>6</v>
      </c>
      <c r="AX262" s="11" t="s">
        <v>86</v>
      </c>
      <c r="AY262" s="219" t="s">
        <v>160</v>
      </c>
    </row>
    <row r="263" s="1" customFormat="1" ht="25.5" customHeight="1">
      <c r="B263" s="41"/>
      <c r="C263" s="198" t="s">
        <v>463</v>
      </c>
      <c r="D263" s="198" t="s">
        <v>162</v>
      </c>
      <c r="E263" s="199" t="s">
        <v>729</v>
      </c>
      <c r="F263" s="200" t="s">
        <v>730</v>
      </c>
      <c r="G263" s="201" t="s">
        <v>412</v>
      </c>
      <c r="H263" s="202">
        <v>27</v>
      </c>
      <c r="I263" s="203">
        <v>194</v>
      </c>
      <c r="J263" s="203">
        <f>ROUND(I263*H263,2)</f>
        <v>5238</v>
      </c>
      <c r="K263" s="200" t="s">
        <v>166</v>
      </c>
      <c r="L263" s="67"/>
      <c r="M263" s="204" t="s">
        <v>35</v>
      </c>
      <c r="N263" s="205" t="s">
        <v>49</v>
      </c>
      <c r="O263" s="206">
        <v>0.745</v>
      </c>
      <c r="P263" s="206">
        <f>O263*H263</f>
        <v>20.114999999999998</v>
      </c>
      <c r="Q263" s="206">
        <v>1.0000000000000001E-05</v>
      </c>
      <c r="R263" s="206">
        <f>Q263*H263</f>
        <v>0.00027</v>
      </c>
      <c r="S263" s="206">
        <v>0</v>
      </c>
      <c r="T263" s="207">
        <f>S263*H263</f>
        <v>0</v>
      </c>
      <c r="AR263" s="24" t="s">
        <v>167</v>
      </c>
      <c r="AT263" s="24" t="s">
        <v>162</v>
      </c>
      <c r="AU263" s="24" t="s">
        <v>88</v>
      </c>
      <c r="AY263" s="24" t="s">
        <v>160</v>
      </c>
      <c r="BE263" s="208">
        <f>IF(N263="základní",J263,0)</f>
        <v>5238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24" t="s">
        <v>86</v>
      </c>
      <c r="BK263" s="208">
        <f>ROUND(I263*H263,2)</f>
        <v>5238</v>
      </c>
      <c r="BL263" s="24" t="s">
        <v>167</v>
      </c>
      <c r="BM263" s="24" t="s">
        <v>731</v>
      </c>
    </row>
    <row r="264" s="11" customFormat="1">
      <c r="B264" s="209"/>
      <c r="C264" s="210"/>
      <c r="D264" s="211" t="s">
        <v>169</v>
      </c>
      <c r="E264" s="212" t="s">
        <v>35</v>
      </c>
      <c r="F264" s="213" t="s">
        <v>338</v>
      </c>
      <c r="G264" s="210"/>
      <c r="H264" s="214">
        <v>27</v>
      </c>
      <c r="I264" s="210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169</v>
      </c>
      <c r="AU264" s="219" t="s">
        <v>88</v>
      </c>
      <c r="AV264" s="11" t="s">
        <v>88</v>
      </c>
      <c r="AW264" s="11" t="s">
        <v>41</v>
      </c>
      <c r="AX264" s="11" t="s">
        <v>86</v>
      </c>
      <c r="AY264" s="219" t="s">
        <v>160</v>
      </c>
    </row>
    <row r="265" s="1" customFormat="1" ht="16.5" customHeight="1">
      <c r="B265" s="41"/>
      <c r="C265" s="198" t="s">
        <v>470</v>
      </c>
      <c r="D265" s="198" t="s">
        <v>162</v>
      </c>
      <c r="E265" s="199" t="s">
        <v>732</v>
      </c>
      <c r="F265" s="200" t="s">
        <v>733</v>
      </c>
      <c r="G265" s="201" t="s">
        <v>466</v>
      </c>
      <c r="H265" s="202">
        <v>27</v>
      </c>
      <c r="I265" s="203">
        <v>679</v>
      </c>
      <c r="J265" s="203">
        <f>ROUND(I265*H265,2)</f>
        <v>18333</v>
      </c>
      <c r="K265" s="200" t="s">
        <v>166</v>
      </c>
      <c r="L265" s="67"/>
      <c r="M265" s="204" t="s">
        <v>35</v>
      </c>
      <c r="N265" s="205" t="s">
        <v>49</v>
      </c>
      <c r="O265" s="206">
        <v>0.82799999999999996</v>
      </c>
      <c r="P265" s="206">
        <f>O265*H265</f>
        <v>22.355999999999998</v>
      </c>
      <c r="Q265" s="206">
        <v>0.00018000000000000001</v>
      </c>
      <c r="R265" s="206">
        <f>Q265*H265</f>
        <v>0.0048600000000000006</v>
      </c>
      <c r="S265" s="206">
        <v>0</v>
      </c>
      <c r="T265" s="207">
        <f>S265*H265</f>
        <v>0</v>
      </c>
      <c r="AR265" s="24" t="s">
        <v>167</v>
      </c>
      <c r="AT265" s="24" t="s">
        <v>162</v>
      </c>
      <c r="AU265" s="24" t="s">
        <v>88</v>
      </c>
      <c r="AY265" s="24" t="s">
        <v>160</v>
      </c>
      <c r="BE265" s="208">
        <f>IF(N265="základní",J265,0)</f>
        <v>18333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24" t="s">
        <v>86</v>
      </c>
      <c r="BK265" s="208">
        <f>ROUND(I265*H265,2)</f>
        <v>18333</v>
      </c>
      <c r="BL265" s="24" t="s">
        <v>167</v>
      </c>
      <c r="BM265" s="24" t="s">
        <v>734</v>
      </c>
    </row>
    <row r="266" s="11" customFormat="1">
      <c r="B266" s="209"/>
      <c r="C266" s="210"/>
      <c r="D266" s="211" t="s">
        <v>169</v>
      </c>
      <c r="E266" s="212" t="s">
        <v>35</v>
      </c>
      <c r="F266" s="213" t="s">
        <v>338</v>
      </c>
      <c r="G266" s="210"/>
      <c r="H266" s="214">
        <v>27</v>
      </c>
      <c r="I266" s="210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169</v>
      </c>
      <c r="AU266" s="219" t="s">
        <v>88</v>
      </c>
      <c r="AV266" s="11" t="s">
        <v>88</v>
      </c>
      <c r="AW266" s="11" t="s">
        <v>41</v>
      </c>
      <c r="AX266" s="11" t="s">
        <v>86</v>
      </c>
      <c r="AY266" s="219" t="s">
        <v>160</v>
      </c>
    </row>
    <row r="267" s="1" customFormat="1" ht="38.25" customHeight="1">
      <c r="B267" s="41"/>
      <c r="C267" s="198" t="s">
        <v>474</v>
      </c>
      <c r="D267" s="198" t="s">
        <v>162</v>
      </c>
      <c r="E267" s="199" t="s">
        <v>735</v>
      </c>
      <c r="F267" s="200" t="s">
        <v>736</v>
      </c>
      <c r="G267" s="201" t="s">
        <v>412</v>
      </c>
      <c r="H267" s="202">
        <v>27</v>
      </c>
      <c r="I267" s="203">
        <v>1110</v>
      </c>
      <c r="J267" s="203">
        <f>ROUND(I267*H267,2)</f>
        <v>29970</v>
      </c>
      <c r="K267" s="200" t="s">
        <v>166</v>
      </c>
      <c r="L267" s="67"/>
      <c r="M267" s="204" t="s">
        <v>35</v>
      </c>
      <c r="N267" s="205" t="s">
        <v>49</v>
      </c>
      <c r="O267" s="206">
        <v>0.5</v>
      </c>
      <c r="P267" s="206">
        <f>O267*H267</f>
        <v>13.5</v>
      </c>
      <c r="Q267" s="206">
        <v>0.064049999999999996</v>
      </c>
      <c r="R267" s="206">
        <f>Q267*H267</f>
        <v>1.7293499999999999</v>
      </c>
      <c r="S267" s="206">
        <v>0</v>
      </c>
      <c r="T267" s="207">
        <f>S267*H267</f>
        <v>0</v>
      </c>
      <c r="AR267" s="24" t="s">
        <v>167</v>
      </c>
      <c r="AT267" s="24" t="s">
        <v>162</v>
      </c>
      <c r="AU267" s="24" t="s">
        <v>88</v>
      </c>
      <c r="AY267" s="24" t="s">
        <v>160</v>
      </c>
      <c r="BE267" s="208">
        <f>IF(N267="základní",J267,0)</f>
        <v>29970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24" t="s">
        <v>86</v>
      </c>
      <c r="BK267" s="208">
        <f>ROUND(I267*H267,2)</f>
        <v>29970</v>
      </c>
      <c r="BL267" s="24" t="s">
        <v>167</v>
      </c>
      <c r="BM267" s="24" t="s">
        <v>737</v>
      </c>
    </row>
    <row r="268" s="11" customFormat="1">
      <c r="B268" s="209"/>
      <c r="C268" s="210"/>
      <c r="D268" s="211" t="s">
        <v>169</v>
      </c>
      <c r="E268" s="212" t="s">
        <v>35</v>
      </c>
      <c r="F268" s="213" t="s">
        <v>338</v>
      </c>
      <c r="G268" s="210"/>
      <c r="H268" s="214">
        <v>27</v>
      </c>
      <c r="I268" s="210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169</v>
      </c>
      <c r="AU268" s="219" t="s">
        <v>88</v>
      </c>
      <c r="AV268" s="11" t="s">
        <v>88</v>
      </c>
      <c r="AW268" s="11" t="s">
        <v>41</v>
      </c>
      <c r="AX268" s="11" t="s">
        <v>86</v>
      </c>
      <c r="AY268" s="219" t="s">
        <v>160</v>
      </c>
    </row>
    <row r="269" s="1" customFormat="1" ht="25.5" customHeight="1">
      <c r="B269" s="41"/>
      <c r="C269" s="198" t="s">
        <v>478</v>
      </c>
      <c r="D269" s="198" t="s">
        <v>162</v>
      </c>
      <c r="E269" s="199" t="s">
        <v>738</v>
      </c>
      <c r="F269" s="200" t="s">
        <v>739</v>
      </c>
      <c r="G269" s="201" t="s">
        <v>412</v>
      </c>
      <c r="H269" s="202">
        <v>27</v>
      </c>
      <c r="I269" s="203">
        <v>637</v>
      </c>
      <c r="J269" s="203">
        <f>ROUND(I269*H269,2)</f>
        <v>17199</v>
      </c>
      <c r="K269" s="200" t="s">
        <v>166</v>
      </c>
      <c r="L269" s="67"/>
      <c r="M269" s="204" t="s">
        <v>35</v>
      </c>
      <c r="N269" s="205" t="s">
        <v>49</v>
      </c>
      <c r="O269" s="206">
        <v>0.083000000000000004</v>
      </c>
      <c r="P269" s="206">
        <f>O269*H269</f>
        <v>2.2410000000000001</v>
      </c>
      <c r="Q269" s="206">
        <v>0.00396</v>
      </c>
      <c r="R269" s="206">
        <f>Q269*H269</f>
        <v>0.10692</v>
      </c>
      <c r="S269" s="206">
        <v>0</v>
      </c>
      <c r="T269" s="207">
        <f>S269*H269</f>
        <v>0</v>
      </c>
      <c r="AR269" s="24" t="s">
        <v>167</v>
      </c>
      <c r="AT269" s="24" t="s">
        <v>162</v>
      </c>
      <c r="AU269" s="24" t="s">
        <v>88</v>
      </c>
      <c r="AY269" s="24" t="s">
        <v>160</v>
      </c>
      <c r="BE269" s="208">
        <f>IF(N269="základní",J269,0)</f>
        <v>17199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24" t="s">
        <v>86</v>
      </c>
      <c r="BK269" s="208">
        <f>ROUND(I269*H269,2)</f>
        <v>17199</v>
      </c>
      <c r="BL269" s="24" t="s">
        <v>167</v>
      </c>
      <c r="BM269" s="24" t="s">
        <v>740</v>
      </c>
    </row>
    <row r="270" s="11" customFormat="1">
      <c r="B270" s="209"/>
      <c r="C270" s="210"/>
      <c r="D270" s="211" t="s">
        <v>169</v>
      </c>
      <c r="E270" s="212" t="s">
        <v>35</v>
      </c>
      <c r="F270" s="213" t="s">
        <v>338</v>
      </c>
      <c r="G270" s="210"/>
      <c r="H270" s="214">
        <v>27</v>
      </c>
      <c r="I270" s="210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169</v>
      </c>
      <c r="AU270" s="219" t="s">
        <v>88</v>
      </c>
      <c r="AV270" s="11" t="s">
        <v>88</v>
      </c>
      <c r="AW270" s="11" t="s">
        <v>41</v>
      </c>
      <c r="AX270" s="11" t="s">
        <v>86</v>
      </c>
      <c r="AY270" s="219" t="s">
        <v>160</v>
      </c>
    </row>
    <row r="271" s="1" customFormat="1" ht="38.25" customHeight="1">
      <c r="B271" s="41"/>
      <c r="C271" s="198" t="s">
        <v>483</v>
      </c>
      <c r="D271" s="198" t="s">
        <v>162</v>
      </c>
      <c r="E271" s="199" t="s">
        <v>741</v>
      </c>
      <c r="F271" s="200" t="s">
        <v>742</v>
      </c>
      <c r="G271" s="201" t="s">
        <v>412</v>
      </c>
      <c r="H271" s="202">
        <v>27</v>
      </c>
      <c r="I271" s="203">
        <v>59.5</v>
      </c>
      <c r="J271" s="203">
        <f>ROUND(I271*H271,2)</f>
        <v>1606.5</v>
      </c>
      <c r="K271" s="200" t="s">
        <v>166</v>
      </c>
      <c r="L271" s="67"/>
      <c r="M271" s="204" t="s">
        <v>35</v>
      </c>
      <c r="N271" s="205" t="s">
        <v>49</v>
      </c>
      <c r="O271" s="206">
        <v>0.22</v>
      </c>
      <c r="P271" s="206">
        <f>O271*H271</f>
        <v>5.9400000000000004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AR271" s="24" t="s">
        <v>167</v>
      </c>
      <c r="AT271" s="24" t="s">
        <v>162</v>
      </c>
      <c r="AU271" s="24" t="s">
        <v>88</v>
      </c>
      <c r="AY271" s="24" t="s">
        <v>160</v>
      </c>
      <c r="BE271" s="208">
        <f>IF(N271="základní",J271,0)</f>
        <v>1606.5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24" t="s">
        <v>86</v>
      </c>
      <c r="BK271" s="208">
        <f>ROUND(I271*H271,2)</f>
        <v>1606.5</v>
      </c>
      <c r="BL271" s="24" t="s">
        <v>167</v>
      </c>
      <c r="BM271" s="24" t="s">
        <v>743</v>
      </c>
    </row>
    <row r="272" s="11" customFormat="1">
      <c r="B272" s="209"/>
      <c r="C272" s="210"/>
      <c r="D272" s="211" t="s">
        <v>169</v>
      </c>
      <c r="E272" s="212" t="s">
        <v>35</v>
      </c>
      <c r="F272" s="213" t="s">
        <v>338</v>
      </c>
      <c r="G272" s="210"/>
      <c r="H272" s="214">
        <v>27</v>
      </c>
      <c r="I272" s="210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169</v>
      </c>
      <c r="AU272" s="219" t="s">
        <v>88</v>
      </c>
      <c r="AV272" s="11" t="s">
        <v>88</v>
      </c>
      <c r="AW272" s="11" t="s">
        <v>41</v>
      </c>
      <c r="AX272" s="11" t="s">
        <v>86</v>
      </c>
      <c r="AY272" s="219" t="s">
        <v>160</v>
      </c>
    </row>
    <row r="273" s="1" customFormat="1" ht="25.5" customHeight="1">
      <c r="B273" s="41"/>
      <c r="C273" s="198" t="s">
        <v>488</v>
      </c>
      <c r="D273" s="198" t="s">
        <v>162</v>
      </c>
      <c r="E273" s="199" t="s">
        <v>744</v>
      </c>
      <c r="F273" s="200" t="s">
        <v>745</v>
      </c>
      <c r="G273" s="201" t="s">
        <v>412</v>
      </c>
      <c r="H273" s="202">
        <v>27</v>
      </c>
      <c r="I273" s="203">
        <v>4990</v>
      </c>
      <c r="J273" s="203">
        <f>ROUND(I273*H273,2)</f>
        <v>134730</v>
      </c>
      <c r="K273" s="200" t="s">
        <v>166</v>
      </c>
      <c r="L273" s="67"/>
      <c r="M273" s="204" t="s">
        <v>35</v>
      </c>
      <c r="N273" s="205" t="s">
        <v>49</v>
      </c>
      <c r="O273" s="206">
        <v>0.34999999999999998</v>
      </c>
      <c r="P273" s="206">
        <f>O273*H273</f>
        <v>9.4499999999999993</v>
      </c>
      <c r="Q273" s="206">
        <v>0.031189999999999999</v>
      </c>
      <c r="R273" s="206">
        <f>Q273*H273</f>
        <v>0.84212999999999993</v>
      </c>
      <c r="S273" s="206">
        <v>0</v>
      </c>
      <c r="T273" s="207">
        <f>S273*H273</f>
        <v>0</v>
      </c>
      <c r="AR273" s="24" t="s">
        <v>167</v>
      </c>
      <c r="AT273" s="24" t="s">
        <v>162</v>
      </c>
      <c r="AU273" s="24" t="s">
        <v>88</v>
      </c>
      <c r="AY273" s="24" t="s">
        <v>160</v>
      </c>
      <c r="BE273" s="208">
        <f>IF(N273="základní",J273,0)</f>
        <v>134730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24" t="s">
        <v>86</v>
      </c>
      <c r="BK273" s="208">
        <f>ROUND(I273*H273,2)</f>
        <v>134730</v>
      </c>
      <c r="BL273" s="24" t="s">
        <v>167</v>
      </c>
      <c r="BM273" s="24" t="s">
        <v>746</v>
      </c>
    </row>
    <row r="274" s="11" customFormat="1">
      <c r="B274" s="209"/>
      <c r="C274" s="210"/>
      <c r="D274" s="211" t="s">
        <v>169</v>
      </c>
      <c r="E274" s="212" t="s">
        <v>35</v>
      </c>
      <c r="F274" s="213" t="s">
        <v>338</v>
      </c>
      <c r="G274" s="210"/>
      <c r="H274" s="214">
        <v>27</v>
      </c>
      <c r="I274" s="210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169</v>
      </c>
      <c r="AU274" s="219" t="s">
        <v>88</v>
      </c>
      <c r="AV274" s="11" t="s">
        <v>88</v>
      </c>
      <c r="AW274" s="11" t="s">
        <v>41</v>
      </c>
      <c r="AX274" s="11" t="s">
        <v>86</v>
      </c>
      <c r="AY274" s="219" t="s">
        <v>160</v>
      </c>
    </row>
    <row r="275" s="1" customFormat="1" ht="25.5" customHeight="1">
      <c r="B275" s="41"/>
      <c r="C275" s="198" t="s">
        <v>492</v>
      </c>
      <c r="D275" s="198" t="s">
        <v>162</v>
      </c>
      <c r="E275" s="199" t="s">
        <v>505</v>
      </c>
      <c r="F275" s="200" t="s">
        <v>506</v>
      </c>
      <c r="G275" s="201" t="s">
        <v>412</v>
      </c>
      <c r="H275" s="202">
        <v>16</v>
      </c>
      <c r="I275" s="203">
        <v>448</v>
      </c>
      <c r="J275" s="203">
        <f>ROUND(I275*H275,2)</f>
        <v>7168</v>
      </c>
      <c r="K275" s="200" t="s">
        <v>166</v>
      </c>
      <c r="L275" s="67"/>
      <c r="M275" s="204" t="s">
        <v>35</v>
      </c>
      <c r="N275" s="205" t="s">
        <v>49</v>
      </c>
      <c r="O275" s="206">
        <v>0.95399999999999996</v>
      </c>
      <c r="P275" s="206">
        <f>O275*H275</f>
        <v>15.263999999999999</v>
      </c>
      <c r="Q275" s="206">
        <v>0</v>
      </c>
      <c r="R275" s="206">
        <f>Q275*H275</f>
        <v>0</v>
      </c>
      <c r="S275" s="206">
        <v>0.20000000000000001</v>
      </c>
      <c r="T275" s="207">
        <f>S275*H275</f>
        <v>3.2000000000000002</v>
      </c>
      <c r="AR275" s="24" t="s">
        <v>167</v>
      </c>
      <c r="AT275" s="24" t="s">
        <v>162</v>
      </c>
      <c r="AU275" s="24" t="s">
        <v>88</v>
      </c>
      <c r="AY275" s="24" t="s">
        <v>160</v>
      </c>
      <c r="BE275" s="208">
        <f>IF(N275="základní",J275,0)</f>
        <v>7168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24" t="s">
        <v>86</v>
      </c>
      <c r="BK275" s="208">
        <f>ROUND(I275*H275,2)</f>
        <v>7168</v>
      </c>
      <c r="BL275" s="24" t="s">
        <v>167</v>
      </c>
      <c r="BM275" s="24" t="s">
        <v>747</v>
      </c>
    </row>
    <row r="276" s="11" customFormat="1">
      <c r="B276" s="209"/>
      <c r="C276" s="210"/>
      <c r="D276" s="211" t="s">
        <v>169</v>
      </c>
      <c r="E276" s="212" t="s">
        <v>35</v>
      </c>
      <c r="F276" s="213" t="s">
        <v>271</v>
      </c>
      <c r="G276" s="210"/>
      <c r="H276" s="214">
        <v>16</v>
      </c>
      <c r="I276" s="210"/>
      <c r="J276" s="210"/>
      <c r="K276" s="210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169</v>
      </c>
      <c r="AU276" s="219" t="s">
        <v>88</v>
      </c>
      <c r="AV276" s="11" t="s">
        <v>88</v>
      </c>
      <c r="AW276" s="11" t="s">
        <v>41</v>
      </c>
      <c r="AX276" s="11" t="s">
        <v>86</v>
      </c>
      <c r="AY276" s="219" t="s">
        <v>160</v>
      </c>
    </row>
    <row r="277" s="1" customFormat="1" ht="16.5" customHeight="1">
      <c r="B277" s="41"/>
      <c r="C277" s="198" t="s">
        <v>496</v>
      </c>
      <c r="D277" s="198" t="s">
        <v>162</v>
      </c>
      <c r="E277" s="199" t="s">
        <v>517</v>
      </c>
      <c r="F277" s="200" t="s">
        <v>518</v>
      </c>
      <c r="G277" s="201" t="s">
        <v>195</v>
      </c>
      <c r="H277" s="202">
        <v>189</v>
      </c>
      <c r="I277" s="203">
        <v>11.199999999999999</v>
      </c>
      <c r="J277" s="203">
        <f>ROUND(I277*H277,2)</f>
        <v>2116.8000000000002</v>
      </c>
      <c r="K277" s="200" t="s">
        <v>166</v>
      </c>
      <c r="L277" s="67"/>
      <c r="M277" s="204" t="s">
        <v>35</v>
      </c>
      <c r="N277" s="205" t="s">
        <v>49</v>
      </c>
      <c r="O277" s="206">
        <v>0.025000000000000001</v>
      </c>
      <c r="P277" s="206">
        <f>O277*H277</f>
        <v>4.7250000000000005</v>
      </c>
      <c r="Q277" s="206">
        <v>9.0000000000000006E-05</v>
      </c>
      <c r="R277" s="206">
        <f>Q277*H277</f>
        <v>0.017010000000000001</v>
      </c>
      <c r="S277" s="206">
        <v>0</v>
      </c>
      <c r="T277" s="207">
        <f>S277*H277</f>
        <v>0</v>
      </c>
      <c r="AR277" s="24" t="s">
        <v>167</v>
      </c>
      <c r="AT277" s="24" t="s">
        <v>162</v>
      </c>
      <c r="AU277" s="24" t="s">
        <v>88</v>
      </c>
      <c r="AY277" s="24" t="s">
        <v>160</v>
      </c>
      <c r="BE277" s="208">
        <f>IF(N277="základní",J277,0)</f>
        <v>2116.8000000000002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24" t="s">
        <v>86</v>
      </c>
      <c r="BK277" s="208">
        <f>ROUND(I277*H277,2)</f>
        <v>2116.8000000000002</v>
      </c>
      <c r="BL277" s="24" t="s">
        <v>167</v>
      </c>
      <c r="BM277" s="24" t="s">
        <v>748</v>
      </c>
    </row>
    <row r="278" s="11" customFormat="1">
      <c r="B278" s="209"/>
      <c r="C278" s="210"/>
      <c r="D278" s="211" t="s">
        <v>169</v>
      </c>
      <c r="E278" s="212" t="s">
        <v>35</v>
      </c>
      <c r="F278" s="213" t="s">
        <v>695</v>
      </c>
      <c r="G278" s="210"/>
      <c r="H278" s="214">
        <v>189</v>
      </c>
      <c r="I278" s="210"/>
      <c r="J278" s="210"/>
      <c r="K278" s="210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169</v>
      </c>
      <c r="AU278" s="219" t="s">
        <v>88</v>
      </c>
      <c r="AV278" s="11" t="s">
        <v>88</v>
      </c>
      <c r="AW278" s="11" t="s">
        <v>41</v>
      </c>
      <c r="AX278" s="11" t="s">
        <v>86</v>
      </c>
      <c r="AY278" s="219" t="s">
        <v>160</v>
      </c>
    </row>
    <row r="279" s="10" customFormat="1" ht="29.88" customHeight="1">
      <c r="B279" s="183"/>
      <c r="C279" s="184"/>
      <c r="D279" s="185" t="s">
        <v>77</v>
      </c>
      <c r="E279" s="196" t="s">
        <v>218</v>
      </c>
      <c r="F279" s="196" t="s">
        <v>520</v>
      </c>
      <c r="G279" s="184"/>
      <c r="H279" s="184"/>
      <c r="I279" s="184"/>
      <c r="J279" s="197">
        <f>BK279</f>
        <v>23467.41</v>
      </c>
      <c r="K279" s="184"/>
      <c r="L279" s="188"/>
      <c r="M279" s="189"/>
      <c r="N279" s="190"/>
      <c r="O279" s="190"/>
      <c r="P279" s="191">
        <f>SUM(P280:P284)</f>
        <v>64.150800000000004</v>
      </c>
      <c r="Q279" s="190"/>
      <c r="R279" s="191">
        <f>SUM(R280:R284)</f>
        <v>0</v>
      </c>
      <c r="S279" s="190"/>
      <c r="T279" s="192">
        <f>SUM(T280:T284)</f>
        <v>0</v>
      </c>
      <c r="AR279" s="193" t="s">
        <v>86</v>
      </c>
      <c r="AT279" s="194" t="s">
        <v>77</v>
      </c>
      <c r="AU279" s="194" t="s">
        <v>86</v>
      </c>
      <c r="AY279" s="193" t="s">
        <v>160</v>
      </c>
      <c r="BK279" s="195">
        <f>SUM(BK280:BK284)</f>
        <v>23467.41</v>
      </c>
    </row>
    <row r="280" s="1" customFormat="1" ht="25.5" customHeight="1">
      <c r="B280" s="41"/>
      <c r="C280" s="198" t="s">
        <v>500</v>
      </c>
      <c r="D280" s="198" t="s">
        <v>162</v>
      </c>
      <c r="E280" s="199" t="s">
        <v>522</v>
      </c>
      <c r="F280" s="200" t="s">
        <v>523</v>
      </c>
      <c r="G280" s="201" t="s">
        <v>195</v>
      </c>
      <c r="H280" s="202">
        <v>327.30000000000001</v>
      </c>
      <c r="I280" s="203">
        <v>71.700000000000003</v>
      </c>
      <c r="J280" s="203">
        <f>ROUND(I280*H280,2)</f>
        <v>23467.41</v>
      </c>
      <c r="K280" s="200" t="s">
        <v>166</v>
      </c>
      <c r="L280" s="67"/>
      <c r="M280" s="204" t="s">
        <v>35</v>
      </c>
      <c r="N280" s="205" t="s">
        <v>49</v>
      </c>
      <c r="O280" s="206">
        <v>0.19600000000000001</v>
      </c>
      <c r="P280" s="206">
        <f>O280*H280</f>
        <v>64.150800000000004</v>
      </c>
      <c r="Q280" s="206">
        <v>0</v>
      </c>
      <c r="R280" s="206">
        <f>Q280*H280</f>
        <v>0</v>
      </c>
      <c r="S280" s="206">
        <v>0</v>
      </c>
      <c r="T280" s="207">
        <f>S280*H280</f>
        <v>0</v>
      </c>
      <c r="AR280" s="24" t="s">
        <v>167</v>
      </c>
      <c r="AT280" s="24" t="s">
        <v>162</v>
      </c>
      <c r="AU280" s="24" t="s">
        <v>88</v>
      </c>
      <c r="AY280" s="24" t="s">
        <v>160</v>
      </c>
      <c r="BE280" s="208">
        <f>IF(N280="základní",J280,0)</f>
        <v>23467.41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24" t="s">
        <v>86</v>
      </c>
      <c r="BK280" s="208">
        <f>ROUND(I280*H280,2)</f>
        <v>23467.41</v>
      </c>
      <c r="BL280" s="24" t="s">
        <v>167</v>
      </c>
      <c r="BM280" s="24" t="s">
        <v>749</v>
      </c>
    </row>
    <row r="281" s="11" customFormat="1">
      <c r="B281" s="209"/>
      <c r="C281" s="210"/>
      <c r="D281" s="211" t="s">
        <v>169</v>
      </c>
      <c r="E281" s="212" t="s">
        <v>35</v>
      </c>
      <c r="F281" s="213" t="s">
        <v>750</v>
      </c>
      <c r="G281" s="210"/>
      <c r="H281" s="214">
        <v>159.30000000000001</v>
      </c>
      <c r="I281" s="210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169</v>
      </c>
      <c r="AU281" s="219" t="s">
        <v>88</v>
      </c>
      <c r="AV281" s="11" t="s">
        <v>88</v>
      </c>
      <c r="AW281" s="11" t="s">
        <v>41</v>
      </c>
      <c r="AX281" s="11" t="s">
        <v>78</v>
      </c>
      <c r="AY281" s="219" t="s">
        <v>160</v>
      </c>
    </row>
    <row r="282" s="11" customFormat="1">
      <c r="B282" s="209"/>
      <c r="C282" s="210"/>
      <c r="D282" s="211" t="s">
        <v>169</v>
      </c>
      <c r="E282" s="212" t="s">
        <v>35</v>
      </c>
      <c r="F282" s="213" t="s">
        <v>751</v>
      </c>
      <c r="G282" s="210"/>
      <c r="H282" s="214">
        <v>140</v>
      </c>
      <c r="I282" s="210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169</v>
      </c>
      <c r="AU282" s="219" t="s">
        <v>88</v>
      </c>
      <c r="AV282" s="11" t="s">
        <v>88</v>
      </c>
      <c r="AW282" s="11" t="s">
        <v>41</v>
      </c>
      <c r="AX282" s="11" t="s">
        <v>78</v>
      </c>
      <c r="AY282" s="219" t="s">
        <v>160</v>
      </c>
    </row>
    <row r="283" s="11" customFormat="1">
      <c r="B283" s="209"/>
      <c r="C283" s="210"/>
      <c r="D283" s="211" t="s">
        <v>169</v>
      </c>
      <c r="E283" s="212" t="s">
        <v>35</v>
      </c>
      <c r="F283" s="213" t="s">
        <v>752</v>
      </c>
      <c r="G283" s="210"/>
      <c r="H283" s="214">
        <v>28</v>
      </c>
      <c r="I283" s="210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169</v>
      </c>
      <c r="AU283" s="219" t="s">
        <v>88</v>
      </c>
      <c r="AV283" s="11" t="s">
        <v>88</v>
      </c>
      <c r="AW283" s="11" t="s">
        <v>41</v>
      </c>
      <c r="AX283" s="11" t="s">
        <v>78</v>
      </c>
      <c r="AY283" s="219" t="s">
        <v>160</v>
      </c>
    </row>
    <row r="284" s="12" customFormat="1">
      <c r="B284" s="220"/>
      <c r="C284" s="221"/>
      <c r="D284" s="211" t="s">
        <v>169</v>
      </c>
      <c r="E284" s="222" t="s">
        <v>35</v>
      </c>
      <c r="F284" s="223" t="s">
        <v>176</v>
      </c>
      <c r="G284" s="221"/>
      <c r="H284" s="224">
        <v>327.30000000000001</v>
      </c>
      <c r="I284" s="221"/>
      <c r="J284" s="221"/>
      <c r="K284" s="221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169</v>
      </c>
      <c r="AU284" s="229" t="s">
        <v>88</v>
      </c>
      <c r="AV284" s="12" t="s">
        <v>167</v>
      </c>
      <c r="AW284" s="12" t="s">
        <v>41</v>
      </c>
      <c r="AX284" s="12" t="s">
        <v>86</v>
      </c>
      <c r="AY284" s="229" t="s">
        <v>160</v>
      </c>
    </row>
    <row r="285" s="10" customFormat="1" ht="29.88" customHeight="1">
      <c r="B285" s="183"/>
      <c r="C285" s="184"/>
      <c r="D285" s="185" t="s">
        <v>77</v>
      </c>
      <c r="E285" s="196" t="s">
        <v>534</v>
      </c>
      <c r="F285" s="196" t="s">
        <v>535</v>
      </c>
      <c r="G285" s="184"/>
      <c r="H285" s="184"/>
      <c r="I285" s="184"/>
      <c r="J285" s="197">
        <f>BK285</f>
        <v>79993.239999999991</v>
      </c>
      <c r="K285" s="184"/>
      <c r="L285" s="188"/>
      <c r="M285" s="189"/>
      <c r="N285" s="190"/>
      <c r="O285" s="190"/>
      <c r="P285" s="191">
        <f>SUM(P286:P300)</f>
        <v>40.720374000000007</v>
      </c>
      <c r="Q285" s="190"/>
      <c r="R285" s="191">
        <f>SUM(R286:R300)</f>
        <v>0</v>
      </c>
      <c r="S285" s="190"/>
      <c r="T285" s="192">
        <f>SUM(T286:T300)</f>
        <v>0</v>
      </c>
      <c r="AR285" s="193" t="s">
        <v>86</v>
      </c>
      <c r="AT285" s="194" t="s">
        <v>77</v>
      </c>
      <c r="AU285" s="194" t="s">
        <v>86</v>
      </c>
      <c r="AY285" s="193" t="s">
        <v>160</v>
      </c>
      <c r="BK285" s="195">
        <f>SUM(BK286:BK300)</f>
        <v>79993.239999999991</v>
      </c>
    </row>
    <row r="286" s="1" customFormat="1" ht="25.5" customHeight="1">
      <c r="B286" s="41"/>
      <c r="C286" s="198" t="s">
        <v>504</v>
      </c>
      <c r="D286" s="198" t="s">
        <v>162</v>
      </c>
      <c r="E286" s="199" t="s">
        <v>537</v>
      </c>
      <c r="F286" s="200" t="s">
        <v>538</v>
      </c>
      <c r="G286" s="201" t="s">
        <v>321</v>
      </c>
      <c r="H286" s="202">
        <v>196.71600000000001</v>
      </c>
      <c r="I286" s="203">
        <v>39.200000000000003</v>
      </c>
      <c r="J286" s="203">
        <f>ROUND(I286*H286,2)</f>
        <v>7711.2700000000004</v>
      </c>
      <c r="K286" s="200" t="s">
        <v>166</v>
      </c>
      <c r="L286" s="67"/>
      <c r="M286" s="204" t="s">
        <v>35</v>
      </c>
      <c r="N286" s="205" t="s">
        <v>49</v>
      </c>
      <c r="O286" s="206">
        <v>0.029999999999999999</v>
      </c>
      <c r="P286" s="206">
        <f>O286*H286</f>
        <v>5.9014800000000003</v>
      </c>
      <c r="Q286" s="206">
        <v>0</v>
      </c>
      <c r="R286" s="206">
        <f>Q286*H286</f>
        <v>0</v>
      </c>
      <c r="S286" s="206">
        <v>0</v>
      </c>
      <c r="T286" s="207">
        <f>S286*H286</f>
        <v>0</v>
      </c>
      <c r="AR286" s="24" t="s">
        <v>167</v>
      </c>
      <c r="AT286" s="24" t="s">
        <v>162</v>
      </c>
      <c r="AU286" s="24" t="s">
        <v>88</v>
      </c>
      <c r="AY286" s="24" t="s">
        <v>160</v>
      </c>
      <c r="BE286" s="208">
        <f>IF(N286="základní",J286,0)</f>
        <v>7711.2700000000004</v>
      </c>
      <c r="BF286" s="208">
        <f>IF(N286="snížená",J286,0)</f>
        <v>0</v>
      </c>
      <c r="BG286" s="208">
        <f>IF(N286="zákl. přenesená",J286,0)</f>
        <v>0</v>
      </c>
      <c r="BH286" s="208">
        <f>IF(N286="sníž. přenesená",J286,0)</f>
        <v>0</v>
      </c>
      <c r="BI286" s="208">
        <f>IF(N286="nulová",J286,0)</f>
        <v>0</v>
      </c>
      <c r="BJ286" s="24" t="s">
        <v>86</v>
      </c>
      <c r="BK286" s="208">
        <f>ROUND(I286*H286,2)</f>
        <v>7711.2700000000004</v>
      </c>
      <c r="BL286" s="24" t="s">
        <v>167</v>
      </c>
      <c r="BM286" s="24" t="s">
        <v>753</v>
      </c>
    </row>
    <row r="287" s="1" customFormat="1" ht="25.5" customHeight="1">
      <c r="B287" s="41"/>
      <c r="C287" s="198" t="s">
        <v>508</v>
      </c>
      <c r="D287" s="198" t="s">
        <v>162</v>
      </c>
      <c r="E287" s="199" t="s">
        <v>541</v>
      </c>
      <c r="F287" s="200" t="s">
        <v>542</v>
      </c>
      <c r="G287" s="201" t="s">
        <v>321</v>
      </c>
      <c r="H287" s="202">
        <v>1770.5250000000001</v>
      </c>
      <c r="I287" s="203">
        <v>8.6899999999999995</v>
      </c>
      <c r="J287" s="203">
        <f>ROUND(I287*H287,2)</f>
        <v>15385.860000000001</v>
      </c>
      <c r="K287" s="200" t="s">
        <v>166</v>
      </c>
      <c r="L287" s="67"/>
      <c r="M287" s="204" t="s">
        <v>35</v>
      </c>
      <c r="N287" s="205" t="s">
        <v>49</v>
      </c>
      <c r="O287" s="206">
        <v>0.002</v>
      </c>
      <c r="P287" s="206">
        <f>O287*H287</f>
        <v>3.5410500000000003</v>
      </c>
      <c r="Q287" s="206">
        <v>0</v>
      </c>
      <c r="R287" s="206">
        <f>Q287*H287</f>
        <v>0</v>
      </c>
      <c r="S287" s="206">
        <v>0</v>
      </c>
      <c r="T287" s="207">
        <f>S287*H287</f>
        <v>0</v>
      </c>
      <c r="AR287" s="24" t="s">
        <v>167</v>
      </c>
      <c r="AT287" s="24" t="s">
        <v>162</v>
      </c>
      <c r="AU287" s="24" t="s">
        <v>88</v>
      </c>
      <c r="AY287" s="24" t="s">
        <v>160</v>
      </c>
      <c r="BE287" s="208">
        <f>IF(N287="základní",J287,0)</f>
        <v>15385.860000000001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24" t="s">
        <v>86</v>
      </c>
      <c r="BK287" s="208">
        <f>ROUND(I287*H287,2)</f>
        <v>15385.860000000001</v>
      </c>
      <c r="BL287" s="24" t="s">
        <v>167</v>
      </c>
      <c r="BM287" s="24" t="s">
        <v>754</v>
      </c>
    </row>
    <row r="288" s="11" customFormat="1">
      <c r="B288" s="209"/>
      <c r="C288" s="210"/>
      <c r="D288" s="211" t="s">
        <v>169</v>
      </c>
      <c r="E288" s="212" t="s">
        <v>35</v>
      </c>
      <c r="F288" s="213" t="s">
        <v>755</v>
      </c>
      <c r="G288" s="210"/>
      <c r="H288" s="214">
        <v>3.4470000000000001</v>
      </c>
      <c r="I288" s="210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169</v>
      </c>
      <c r="AU288" s="219" t="s">
        <v>88</v>
      </c>
      <c r="AV288" s="11" t="s">
        <v>88</v>
      </c>
      <c r="AW288" s="11" t="s">
        <v>41</v>
      </c>
      <c r="AX288" s="11" t="s">
        <v>78</v>
      </c>
      <c r="AY288" s="219" t="s">
        <v>160</v>
      </c>
    </row>
    <row r="289" s="11" customFormat="1">
      <c r="B289" s="209"/>
      <c r="C289" s="210"/>
      <c r="D289" s="211" t="s">
        <v>169</v>
      </c>
      <c r="E289" s="212" t="s">
        <v>35</v>
      </c>
      <c r="F289" s="213" t="s">
        <v>756</v>
      </c>
      <c r="G289" s="210"/>
      <c r="H289" s="214">
        <v>6.5609999999999999</v>
      </c>
      <c r="I289" s="210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169</v>
      </c>
      <c r="AU289" s="219" t="s">
        <v>88</v>
      </c>
      <c r="AV289" s="11" t="s">
        <v>88</v>
      </c>
      <c r="AW289" s="11" t="s">
        <v>41</v>
      </c>
      <c r="AX289" s="11" t="s">
        <v>78</v>
      </c>
      <c r="AY289" s="219" t="s">
        <v>160</v>
      </c>
    </row>
    <row r="290" s="11" customFormat="1">
      <c r="B290" s="209"/>
      <c r="C290" s="210"/>
      <c r="D290" s="211" t="s">
        <v>169</v>
      </c>
      <c r="E290" s="212" t="s">
        <v>35</v>
      </c>
      <c r="F290" s="213" t="s">
        <v>757</v>
      </c>
      <c r="G290" s="210"/>
      <c r="H290" s="214">
        <v>346.23000000000002</v>
      </c>
      <c r="I290" s="210"/>
      <c r="J290" s="210"/>
      <c r="K290" s="210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169</v>
      </c>
      <c r="AU290" s="219" t="s">
        <v>88</v>
      </c>
      <c r="AV290" s="11" t="s">
        <v>88</v>
      </c>
      <c r="AW290" s="11" t="s">
        <v>41</v>
      </c>
      <c r="AX290" s="11" t="s">
        <v>78</v>
      </c>
      <c r="AY290" s="219" t="s">
        <v>160</v>
      </c>
    </row>
    <row r="291" s="11" customFormat="1">
      <c r="B291" s="209"/>
      <c r="C291" s="210"/>
      <c r="D291" s="211" t="s">
        <v>169</v>
      </c>
      <c r="E291" s="212" t="s">
        <v>35</v>
      </c>
      <c r="F291" s="213" t="s">
        <v>758</v>
      </c>
      <c r="G291" s="210"/>
      <c r="H291" s="214">
        <v>766.23299999999995</v>
      </c>
      <c r="I291" s="210"/>
      <c r="J291" s="210"/>
      <c r="K291" s="210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169</v>
      </c>
      <c r="AU291" s="219" t="s">
        <v>88</v>
      </c>
      <c r="AV291" s="11" t="s">
        <v>88</v>
      </c>
      <c r="AW291" s="11" t="s">
        <v>41</v>
      </c>
      <c r="AX291" s="11" t="s">
        <v>78</v>
      </c>
      <c r="AY291" s="219" t="s">
        <v>160</v>
      </c>
    </row>
    <row r="292" s="11" customFormat="1">
      <c r="B292" s="209"/>
      <c r="C292" s="210"/>
      <c r="D292" s="211" t="s">
        <v>169</v>
      </c>
      <c r="E292" s="212" t="s">
        <v>35</v>
      </c>
      <c r="F292" s="213" t="s">
        <v>759</v>
      </c>
      <c r="G292" s="210"/>
      <c r="H292" s="214">
        <v>648.05399999999997</v>
      </c>
      <c r="I292" s="210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169</v>
      </c>
      <c r="AU292" s="219" t="s">
        <v>88</v>
      </c>
      <c r="AV292" s="11" t="s">
        <v>88</v>
      </c>
      <c r="AW292" s="11" t="s">
        <v>41</v>
      </c>
      <c r="AX292" s="11" t="s">
        <v>78</v>
      </c>
      <c r="AY292" s="219" t="s">
        <v>160</v>
      </c>
    </row>
    <row r="293" s="12" customFormat="1">
      <c r="B293" s="220"/>
      <c r="C293" s="221"/>
      <c r="D293" s="211" t="s">
        <v>169</v>
      </c>
      <c r="E293" s="222" t="s">
        <v>35</v>
      </c>
      <c r="F293" s="223" t="s">
        <v>176</v>
      </c>
      <c r="G293" s="221"/>
      <c r="H293" s="224">
        <v>1770.5250000000001</v>
      </c>
      <c r="I293" s="221"/>
      <c r="J293" s="221"/>
      <c r="K293" s="221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169</v>
      </c>
      <c r="AU293" s="229" t="s">
        <v>88</v>
      </c>
      <c r="AV293" s="12" t="s">
        <v>167</v>
      </c>
      <c r="AW293" s="12" t="s">
        <v>41</v>
      </c>
      <c r="AX293" s="12" t="s">
        <v>86</v>
      </c>
      <c r="AY293" s="229" t="s">
        <v>160</v>
      </c>
    </row>
    <row r="294" s="1" customFormat="1" ht="16.5" customHeight="1">
      <c r="B294" s="41"/>
      <c r="C294" s="198" t="s">
        <v>512</v>
      </c>
      <c r="D294" s="198" t="s">
        <v>162</v>
      </c>
      <c r="E294" s="199" t="s">
        <v>546</v>
      </c>
      <c r="F294" s="200" t="s">
        <v>547</v>
      </c>
      <c r="G294" s="201" t="s">
        <v>321</v>
      </c>
      <c r="H294" s="202">
        <v>196.71600000000001</v>
      </c>
      <c r="I294" s="203">
        <v>147</v>
      </c>
      <c r="J294" s="203">
        <f>ROUND(I294*H294,2)</f>
        <v>28917.25</v>
      </c>
      <c r="K294" s="200" t="s">
        <v>166</v>
      </c>
      <c r="L294" s="67"/>
      <c r="M294" s="204" t="s">
        <v>35</v>
      </c>
      <c r="N294" s="205" t="s">
        <v>49</v>
      </c>
      <c r="O294" s="206">
        <v>0.159</v>
      </c>
      <c r="P294" s="206">
        <f>O294*H294</f>
        <v>31.277844000000002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AR294" s="24" t="s">
        <v>167</v>
      </c>
      <c r="AT294" s="24" t="s">
        <v>162</v>
      </c>
      <c r="AU294" s="24" t="s">
        <v>88</v>
      </c>
      <c r="AY294" s="24" t="s">
        <v>160</v>
      </c>
      <c r="BE294" s="208">
        <f>IF(N294="základní",J294,0)</f>
        <v>28917.25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24" t="s">
        <v>86</v>
      </c>
      <c r="BK294" s="208">
        <f>ROUND(I294*H294,2)</f>
        <v>28917.25</v>
      </c>
      <c r="BL294" s="24" t="s">
        <v>167</v>
      </c>
      <c r="BM294" s="24" t="s">
        <v>760</v>
      </c>
    </row>
    <row r="295" s="1" customFormat="1" ht="16.5" customHeight="1">
      <c r="B295" s="41"/>
      <c r="C295" s="198" t="s">
        <v>516</v>
      </c>
      <c r="D295" s="198" t="s">
        <v>162</v>
      </c>
      <c r="E295" s="199" t="s">
        <v>550</v>
      </c>
      <c r="F295" s="200" t="s">
        <v>551</v>
      </c>
      <c r="G295" s="201" t="s">
        <v>321</v>
      </c>
      <c r="H295" s="202">
        <v>39.189999999999998</v>
      </c>
      <c r="I295" s="203">
        <v>125</v>
      </c>
      <c r="J295" s="203">
        <f>ROUND(I295*H295,2)</f>
        <v>4898.75</v>
      </c>
      <c r="K295" s="200" t="s">
        <v>166</v>
      </c>
      <c r="L295" s="67"/>
      <c r="M295" s="204" t="s">
        <v>35</v>
      </c>
      <c r="N295" s="205" t="s">
        <v>49</v>
      </c>
      <c r="O295" s="206">
        <v>0</v>
      </c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7">
        <f>S295*H295</f>
        <v>0</v>
      </c>
      <c r="AR295" s="24" t="s">
        <v>167</v>
      </c>
      <c r="AT295" s="24" t="s">
        <v>162</v>
      </c>
      <c r="AU295" s="24" t="s">
        <v>88</v>
      </c>
      <c r="AY295" s="24" t="s">
        <v>160</v>
      </c>
      <c r="BE295" s="208">
        <f>IF(N295="základní",J295,0)</f>
        <v>4898.75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24" t="s">
        <v>86</v>
      </c>
      <c r="BK295" s="208">
        <f>ROUND(I295*H295,2)</f>
        <v>4898.75</v>
      </c>
      <c r="BL295" s="24" t="s">
        <v>167</v>
      </c>
      <c r="BM295" s="24" t="s">
        <v>761</v>
      </c>
    </row>
    <row r="296" s="11" customFormat="1">
      <c r="B296" s="209"/>
      <c r="C296" s="210"/>
      <c r="D296" s="211" t="s">
        <v>169</v>
      </c>
      <c r="E296" s="212" t="s">
        <v>35</v>
      </c>
      <c r="F296" s="213" t="s">
        <v>762</v>
      </c>
      <c r="G296" s="210"/>
      <c r="H296" s="214">
        <v>39.189999999999998</v>
      </c>
      <c r="I296" s="210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169</v>
      </c>
      <c r="AU296" s="219" t="s">
        <v>88</v>
      </c>
      <c r="AV296" s="11" t="s">
        <v>88</v>
      </c>
      <c r="AW296" s="11" t="s">
        <v>41</v>
      </c>
      <c r="AX296" s="11" t="s">
        <v>86</v>
      </c>
      <c r="AY296" s="219" t="s">
        <v>160</v>
      </c>
    </row>
    <row r="297" s="1" customFormat="1" ht="25.5" customHeight="1">
      <c r="B297" s="41"/>
      <c r="C297" s="198" t="s">
        <v>521</v>
      </c>
      <c r="D297" s="198" t="s">
        <v>162</v>
      </c>
      <c r="E297" s="199" t="s">
        <v>555</v>
      </c>
      <c r="F297" s="200" t="s">
        <v>556</v>
      </c>
      <c r="G297" s="201" t="s">
        <v>321</v>
      </c>
      <c r="H297" s="202">
        <v>72.006</v>
      </c>
      <c r="I297" s="203">
        <v>155</v>
      </c>
      <c r="J297" s="203">
        <f>ROUND(I297*H297,2)</f>
        <v>11160.93</v>
      </c>
      <c r="K297" s="200" t="s">
        <v>166</v>
      </c>
      <c r="L297" s="67"/>
      <c r="M297" s="204" t="s">
        <v>35</v>
      </c>
      <c r="N297" s="205" t="s">
        <v>49</v>
      </c>
      <c r="O297" s="206">
        <v>0</v>
      </c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AR297" s="24" t="s">
        <v>167</v>
      </c>
      <c r="AT297" s="24" t="s">
        <v>162</v>
      </c>
      <c r="AU297" s="24" t="s">
        <v>88</v>
      </c>
      <c r="AY297" s="24" t="s">
        <v>160</v>
      </c>
      <c r="BE297" s="208">
        <f>IF(N297="základní",J297,0)</f>
        <v>11160.93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24" t="s">
        <v>86</v>
      </c>
      <c r="BK297" s="208">
        <f>ROUND(I297*H297,2)</f>
        <v>11160.93</v>
      </c>
      <c r="BL297" s="24" t="s">
        <v>167</v>
      </c>
      <c r="BM297" s="24" t="s">
        <v>763</v>
      </c>
    </row>
    <row r="298" s="11" customFormat="1">
      <c r="B298" s="209"/>
      <c r="C298" s="210"/>
      <c r="D298" s="211" t="s">
        <v>169</v>
      </c>
      <c r="E298" s="212" t="s">
        <v>35</v>
      </c>
      <c r="F298" s="213" t="s">
        <v>764</v>
      </c>
      <c r="G298" s="210"/>
      <c r="H298" s="214">
        <v>72.006</v>
      </c>
      <c r="I298" s="210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169</v>
      </c>
      <c r="AU298" s="219" t="s">
        <v>88</v>
      </c>
      <c r="AV298" s="11" t="s">
        <v>88</v>
      </c>
      <c r="AW298" s="11" t="s">
        <v>41</v>
      </c>
      <c r="AX298" s="11" t="s">
        <v>86</v>
      </c>
      <c r="AY298" s="219" t="s">
        <v>160</v>
      </c>
    </row>
    <row r="299" s="1" customFormat="1" ht="25.5" customHeight="1">
      <c r="B299" s="41"/>
      <c r="C299" s="198" t="s">
        <v>525</v>
      </c>
      <c r="D299" s="198" t="s">
        <v>162</v>
      </c>
      <c r="E299" s="199" t="s">
        <v>560</v>
      </c>
      <c r="F299" s="200" t="s">
        <v>561</v>
      </c>
      <c r="G299" s="201" t="s">
        <v>321</v>
      </c>
      <c r="H299" s="202">
        <v>85.137</v>
      </c>
      <c r="I299" s="203">
        <v>140</v>
      </c>
      <c r="J299" s="203">
        <f>ROUND(I299*H299,2)</f>
        <v>11919.18</v>
      </c>
      <c r="K299" s="200" t="s">
        <v>166</v>
      </c>
      <c r="L299" s="67"/>
      <c r="M299" s="204" t="s">
        <v>35</v>
      </c>
      <c r="N299" s="205" t="s">
        <v>49</v>
      </c>
      <c r="O299" s="206">
        <v>0</v>
      </c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7">
        <f>S299*H299</f>
        <v>0</v>
      </c>
      <c r="AR299" s="24" t="s">
        <v>167</v>
      </c>
      <c r="AT299" s="24" t="s">
        <v>162</v>
      </c>
      <c r="AU299" s="24" t="s">
        <v>88</v>
      </c>
      <c r="AY299" s="24" t="s">
        <v>160</v>
      </c>
      <c r="BE299" s="208">
        <f>IF(N299="základní",J299,0)</f>
        <v>11919.18</v>
      </c>
      <c r="BF299" s="208">
        <f>IF(N299="snížená",J299,0)</f>
        <v>0</v>
      </c>
      <c r="BG299" s="208">
        <f>IF(N299="zákl. přenesená",J299,0)</f>
        <v>0</v>
      </c>
      <c r="BH299" s="208">
        <f>IF(N299="sníž. přenesená",J299,0)</f>
        <v>0</v>
      </c>
      <c r="BI299" s="208">
        <f>IF(N299="nulová",J299,0)</f>
        <v>0</v>
      </c>
      <c r="BJ299" s="24" t="s">
        <v>86</v>
      </c>
      <c r="BK299" s="208">
        <f>ROUND(I299*H299,2)</f>
        <v>11919.18</v>
      </c>
      <c r="BL299" s="24" t="s">
        <v>167</v>
      </c>
      <c r="BM299" s="24" t="s">
        <v>765</v>
      </c>
    </row>
    <row r="300" s="11" customFormat="1">
      <c r="B300" s="209"/>
      <c r="C300" s="210"/>
      <c r="D300" s="211" t="s">
        <v>169</v>
      </c>
      <c r="E300" s="212" t="s">
        <v>35</v>
      </c>
      <c r="F300" s="213" t="s">
        <v>766</v>
      </c>
      <c r="G300" s="210"/>
      <c r="H300" s="214">
        <v>85.137</v>
      </c>
      <c r="I300" s="210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169</v>
      </c>
      <c r="AU300" s="219" t="s">
        <v>88</v>
      </c>
      <c r="AV300" s="11" t="s">
        <v>88</v>
      </c>
      <c r="AW300" s="11" t="s">
        <v>41</v>
      </c>
      <c r="AX300" s="11" t="s">
        <v>86</v>
      </c>
      <c r="AY300" s="219" t="s">
        <v>160</v>
      </c>
    </row>
    <row r="301" s="10" customFormat="1" ht="29.88" customHeight="1">
      <c r="B301" s="183"/>
      <c r="C301" s="184"/>
      <c r="D301" s="185" t="s">
        <v>77</v>
      </c>
      <c r="E301" s="196" t="s">
        <v>564</v>
      </c>
      <c r="F301" s="196" t="s">
        <v>565</v>
      </c>
      <c r="G301" s="184"/>
      <c r="H301" s="184"/>
      <c r="I301" s="184"/>
      <c r="J301" s="197">
        <f>BK301</f>
        <v>166605.03</v>
      </c>
      <c r="K301" s="184"/>
      <c r="L301" s="188"/>
      <c r="M301" s="189"/>
      <c r="N301" s="190"/>
      <c r="O301" s="190"/>
      <c r="P301" s="191">
        <f>P302</f>
        <v>298.51747999999998</v>
      </c>
      <c r="Q301" s="190"/>
      <c r="R301" s="191">
        <f>R302</f>
        <v>0</v>
      </c>
      <c r="S301" s="190"/>
      <c r="T301" s="192">
        <f>T302</f>
        <v>0</v>
      </c>
      <c r="AR301" s="193" t="s">
        <v>86</v>
      </c>
      <c r="AT301" s="194" t="s">
        <v>77</v>
      </c>
      <c r="AU301" s="194" t="s">
        <v>86</v>
      </c>
      <c r="AY301" s="193" t="s">
        <v>160</v>
      </c>
      <c r="BK301" s="195">
        <f>BK302</f>
        <v>166605.03</v>
      </c>
    </row>
    <row r="302" s="1" customFormat="1" ht="38.25" customHeight="1">
      <c r="B302" s="41"/>
      <c r="C302" s="198" t="s">
        <v>530</v>
      </c>
      <c r="D302" s="198" t="s">
        <v>162</v>
      </c>
      <c r="E302" s="199" t="s">
        <v>567</v>
      </c>
      <c r="F302" s="200" t="s">
        <v>568</v>
      </c>
      <c r="G302" s="201" t="s">
        <v>321</v>
      </c>
      <c r="H302" s="202">
        <v>201.70099999999999</v>
      </c>
      <c r="I302" s="203">
        <v>826</v>
      </c>
      <c r="J302" s="203">
        <f>ROUND(I302*H302,2)</f>
        <v>166605.03</v>
      </c>
      <c r="K302" s="200" t="s">
        <v>166</v>
      </c>
      <c r="L302" s="67"/>
      <c r="M302" s="204" t="s">
        <v>35</v>
      </c>
      <c r="N302" s="258" t="s">
        <v>49</v>
      </c>
      <c r="O302" s="259">
        <v>1.48</v>
      </c>
      <c r="P302" s="259">
        <f>O302*H302</f>
        <v>298.51747999999998</v>
      </c>
      <c r="Q302" s="259">
        <v>0</v>
      </c>
      <c r="R302" s="259">
        <f>Q302*H302</f>
        <v>0</v>
      </c>
      <c r="S302" s="259">
        <v>0</v>
      </c>
      <c r="T302" s="260">
        <f>S302*H302</f>
        <v>0</v>
      </c>
      <c r="AR302" s="24" t="s">
        <v>167</v>
      </c>
      <c r="AT302" s="24" t="s">
        <v>162</v>
      </c>
      <c r="AU302" s="24" t="s">
        <v>88</v>
      </c>
      <c r="AY302" s="24" t="s">
        <v>160</v>
      </c>
      <c r="BE302" s="208">
        <f>IF(N302="základní",J302,0)</f>
        <v>166605.03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24" t="s">
        <v>86</v>
      </c>
      <c r="BK302" s="208">
        <f>ROUND(I302*H302,2)</f>
        <v>166605.03</v>
      </c>
      <c r="BL302" s="24" t="s">
        <v>167</v>
      </c>
      <c r="BM302" s="24" t="s">
        <v>767</v>
      </c>
    </row>
    <row r="303" s="1" customFormat="1" ht="6.96" customHeight="1">
      <c r="B303" s="62"/>
      <c r="C303" s="63"/>
      <c r="D303" s="63"/>
      <c r="E303" s="63"/>
      <c r="F303" s="63"/>
      <c r="G303" s="63"/>
      <c r="H303" s="63"/>
      <c r="I303" s="63"/>
      <c r="J303" s="63"/>
      <c r="K303" s="63"/>
      <c r="L303" s="67"/>
    </row>
  </sheetData>
  <sheetProtection sheet="1" autoFilter="0" formatColumns="0" formatRows="0" objects="1" scenarios="1" spinCount="100000" saltValue="Qs7JEPcYybasBhpdE8TWhs//R3PNVM+s6y+qaT9h8OlalqERZ7dcDx/bRmyw+BRnJcFY6S1g5NrCdulo7EmDIw==" hashValue="iyoKjWExxULQlspJSFWJcj3oHvkijiOG5VhDwVF3mJiq8O/d9LofrYOtN0UblM1TDjAcY64LZtb55TDmxtgSdQ==" algorithmName="SHA-512" password="CC35"/>
  <autoFilter ref="C84:K302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1"/>
      <c r="B1" s="17"/>
      <c r="C1" s="17"/>
      <c r="D1" s="18" t="s">
        <v>1</v>
      </c>
      <c r="E1" s="17"/>
      <c r="F1" s="132" t="s">
        <v>104</v>
      </c>
      <c r="G1" s="132" t="s">
        <v>105</v>
      </c>
      <c r="H1" s="132"/>
      <c r="I1" s="17"/>
      <c r="J1" s="132" t="s">
        <v>106</v>
      </c>
      <c r="K1" s="18" t="s">
        <v>107</v>
      </c>
      <c r="L1" s="132" t="s">
        <v>108</v>
      </c>
      <c r="M1" s="132"/>
      <c r="N1" s="132"/>
      <c r="O1" s="132"/>
      <c r="P1" s="132"/>
      <c r="Q1" s="132"/>
      <c r="R1" s="132"/>
      <c r="S1" s="132"/>
      <c r="T1" s="132"/>
      <c r="U1" s="133"/>
      <c r="V1" s="133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94</v>
      </c>
      <c r="AZ2" s="134" t="s">
        <v>570</v>
      </c>
      <c r="BA2" s="134" t="s">
        <v>571</v>
      </c>
      <c r="BB2" s="134" t="s">
        <v>35</v>
      </c>
      <c r="BC2" s="134" t="s">
        <v>768</v>
      </c>
      <c r="BD2" s="13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88</v>
      </c>
      <c r="AZ3" s="134" t="s">
        <v>115</v>
      </c>
      <c r="BA3" s="134" t="s">
        <v>35</v>
      </c>
      <c r="BB3" s="134" t="s">
        <v>35</v>
      </c>
      <c r="BC3" s="134" t="s">
        <v>769</v>
      </c>
      <c r="BD3" s="134" t="s">
        <v>88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29"/>
      <c r="J4" s="29"/>
      <c r="K4" s="31"/>
      <c r="M4" s="32" t="s">
        <v>12</v>
      </c>
      <c r="AT4" s="24" t="s">
        <v>6</v>
      </c>
      <c r="AZ4" s="134" t="s">
        <v>118</v>
      </c>
      <c r="BA4" s="134" t="s">
        <v>35</v>
      </c>
      <c r="BB4" s="134" t="s">
        <v>35</v>
      </c>
      <c r="BC4" s="134" t="s">
        <v>770</v>
      </c>
      <c r="BD4" s="134" t="s">
        <v>88</v>
      </c>
    </row>
    <row r="5" ht="6.96" customHeight="1">
      <c r="B5" s="28"/>
      <c r="C5" s="29"/>
      <c r="D5" s="29"/>
      <c r="E5" s="29"/>
      <c r="F5" s="29"/>
      <c r="G5" s="29"/>
      <c r="H5" s="29"/>
      <c r="I5" s="29"/>
      <c r="J5" s="29"/>
      <c r="K5" s="31"/>
      <c r="AZ5" s="134" t="s">
        <v>578</v>
      </c>
      <c r="BA5" s="134" t="s">
        <v>35</v>
      </c>
      <c r="BB5" s="134" t="s">
        <v>35</v>
      </c>
      <c r="BC5" s="134" t="s">
        <v>771</v>
      </c>
      <c r="BD5" s="134" t="s">
        <v>88</v>
      </c>
    </row>
    <row r="6">
      <c r="B6" s="28"/>
      <c r="C6" s="29"/>
      <c r="D6" s="37" t="s">
        <v>16</v>
      </c>
      <c r="E6" s="29"/>
      <c r="F6" s="29"/>
      <c r="G6" s="29"/>
      <c r="H6" s="29"/>
      <c r="I6" s="29"/>
      <c r="J6" s="29"/>
      <c r="K6" s="31"/>
      <c r="AZ6" s="134" t="s">
        <v>580</v>
      </c>
      <c r="BA6" s="134" t="s">
        <v>35</v>
      </c>
      <c r="BB6" s="134" t="s">
        <v>35</v>
      </c>
      <c r="BC6" s="134" t="s">
        <v>772</v>
      </c>
      <c r="BD6" s="134" t="s">
        <v>88</v>
      </c>
    </row>
    <row r="7" ht="16.5" customHeight="1">
      <c r="B7" s="28"/>
      <c r="C7" s="29"/>
      <c r="D7" s="29"/>
      <c r="E7" s="135" t="str">
        <f>'Rekapitulace stavby'!K6</f>
        <v>Rekonstrukce kanalizační stoky AIa v ul. Písečná, Kolín</v>
      </c>
      <c r="F7" s="37"/>
      <c r="G7" s="37"/>
      <c r="H7" s="37"/>
      <c r="I7" s="29"/>
      <c r="J7" s="29"/>
      <c r="K7" s="31"/>
      <c r="AZ7" s="134" t="s">
        <v>583</v>
      </c>
      <c r="BA7" s="134" t="s">
        <v>35</v>
      </c>
      <c r="BB7" s="134" t="s">
        <v>35</v>
      </c>
      <c r="BC7" s="134" t="s">
        <v>773</v>
      </c>
      <c r="BD7" s="134" t="s">
        <v>88</v>
      </c>
    </row>
    <row r="8" s="1" customFormat="1">
      <c r="B8" s="41"/>
      <c r="C8" s="42"/>
      <c r="D8" s="37" t="s">
        <v>127</v>
      </c>
      <c r="E8" s="42"/>
      <c r="F8" s="42"/>
      <c r="G8" s="42"/>
      <c r="H8" s="42"/>
      <c r="I8" s="42"/>
      <c r="J8" s="42"/>
      <c r="K8" s="46"/>
    </row>
    <row r="9" s="1" customFormat="1" ht="36.96" customHeight="1">
      <c r="B9" s="41"/>
      <c r="C9" s="42"/>
      <c r="D9" s="42"/>
      <c r="E9" s="136" t="s">
        <v>774</v>
      </c>
      <c r="F9" s="42"/>
      <c r="G9" s="42"/>
      <c r="H9" s="42"/>
      <c r="I9" s="42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42"/>
      <c r="J10" s="42"/>
      <c r="K10" s="46"/>
    </row>
    <row r="11" s="1" customFormat="1" ht="14.4" customHeight="1">
      <c r="B11" s="41"/>
      <c r="C11" s="42"/>
      <c r="D11" s="37" t="s">
        <v>18</v>
      </c>
      <c r="E11" s="42"/>
      <c r="F11" s="34" t="s">
        <v>19</v>
      </c>
      <c r="G11" s="42"/>
      <c r="H11" s="42"/>
      <c r="I11" s="37" t="s">
        <v>20</v>
      </c>
      <c r="J11" s="34" t="s">
        <v>35</v>
      </c>
      <c r="K11" s="46"/>
    </row>
    <row r="12" s="1" customFormat="1" ht="14.4" customHeight="1">
      <c r="B12" s="41"/>
      <c r="C12" s="42"/>
      <c r="D12" s="37" t="s">
        <v>22</v>
      </c>
      <c r="E12" s="42"/>
      <c r="F12" s="34" t="s">
        <v>23</v>
      </c>
      <c r="G12" s="42"/>
      <c r="H12" s="42"/>
      <c r="I12" s="37" t="s">
        <v>24</v>
      </c>
      <c r="J12" s="137" t="str">
        <f>'Rekapitulace stavby'!AN8</f>
        <v>3. 1. 2018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42"/>
      <c r="J13" s="42"/>
      <c r="K13" s="46"/>
    </row>
    <row r="14" s="1" customFormat="1" ht="14.4" customHeight="1">
      <c r="B14" s="41"/>
      <c r="C14" s="42"/>
      <c r="D14" s="37" t="s">
        <v>30</v>
      </c>
      <c r="E14" s="42"/>
      <c r="F14" s="42"/>
      <c r="G14" s="42"/>
      <c r="H14" s="42"/>
      <c r="I14" s="37" t="s">
        <v>31</v>
      </c>
      <c r="J14" s="34" t="s">
        <v>32</v>
      </c>
      <c r="K14" s="46"/>
    </row>
    <row r="15" s="1" customFormat="1" ht="18" customHeight="1">
      <c r="B15" s="41"/>
      <c r="C15" s="42"/>
      <c r="D15" s="42"/>
      <c r="E15" s="34" t="s">
        <v>33</v>
      </c>
      <c r="F15" s="42"/>
      <c r="G15" s="42"/>
      <c r="H15" s="42"/>
      <c r="I15" s="37" t="s">
        <v>34</v>
      </c>
      <c r="J15" s="34" t="s">
        <v>35</v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42"/>
      <c r="J16" s="42"/>
      <c r="K16" s="46"/>
    </row>
    <row r="17" s="1" customFormat="1" ht="14.4" customHeight="1">
      <c r="B17" s="41"/>
      <c r="C17" s="42"/>
      <c r="D17" s="37" t="s">
        <v>36</v>
      </c>
      <c r="E17" s="42"/>
      <c r="F17" s="42"/>
      <c r="G17" s="42"/>
      <c r="H17" s="42"/>
      <c r="I17" s="37" t="s">
        <v>31</v>
      </c>
      <c r="J17" s="34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 xml:space="preserve"> </v>
      </c>
      <c r="F18" s="42"/>
      <c r="G18" s="42"/>
      <c r="H18" s="42"/>
      <c r="I18" s="37" t="s">
        <v>34</v>
      </c>
      <c r="J18" s="34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42"/>
      <c r="J19" s="42"/>
      <c r="K19" s="46"/>
    </row>
    <row r="20" s="1" customFormat="1" ht="14.4" customHeight="1">
      <c r="B20" s="41"/>
      <c r="C20" s="42"/>
      <c r="D20" s="37" t="s">
        <v>38</v>
      </c>
      <c r="E20" s="42"/>
      <c r="F20" s="42"/>
      <c r="G20" s="42"/>
      <c r="H20" s="42"/>
      <c r="I20" s="37" t="s">
        <v>31</v>
      </c>
      <c r="J20" s="34" t="s">
        <v>39</v>
      </c>
      <c r="K20" s="46"/>
    </row>
    <row r="21" s="1" customFormat="1" ht="18" customHeight="1">
      <c r="B21" s="41"/>
      <c r="C21" s="42"/>
      <c r="D21" s="42"/>
      <c r="E21" s="34" t="s">
        <v>40</v>
      </c>
      <c r="F21" s="42"/>
      <c r="G21" s="42"/>
      <c r="H21" s="42"/>
      <c r="I21" s="37" t="s">
        <v>34</v>
      </c>
      <c r="J21" s="34" t="s">
        <v>35</v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42"/>
      <c r="J22" s="42"/>
      <c r="K22" s="46"/>
    </row>
    <row r="23" s="1" customFormat="1" ht="14.4" customHeight="1">
      <c r="B23" s="41"/>
      <c r="C23" s="42"/>
      <c r="D23" s="37" t="s">
        <v>42</v>
      </c>
      <c r="E23" s="42"/>
      <c r="F23" s="42"/>
      <c r="G23" s="42"/>
      <c r="H23" s="42"/>
      <c r="I23" s="42"/>
      <c r="J23" s="42"/>
      <c r="K23" s="46"/>
    </row>
    <row r="24" s="6" customFormat="1" ht="16.5" customHeight="1">
      <c r="B24" s="138"/>
      <c r="C24" s="139"/>
      <c r="D24" s="139"/>
      <c r="E24" s="39" t="s">
        <v>35</v>
      </c>
      <c r="F24" s="39"/>
      <c r="G24" s="39"/>
      <c r="H24" s="39"/>
      <c r="I24" s="139"/>
      <c r="J24" s="139"/>
      <c r="K24" s="140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42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01"/>
      <c r="J26" s="101"/>
      <c r="K26" s="141"/>
    </row>
    <row r="27" s="1" customFormat="1" ht="25.44" customHeight="1">
      <c r="B27" s="41"/>
      <c r="C27" s="42"/>
      <c r="D27" s="142" t="s">
        <v>44</v>
      </c>
      <c r="E27" s="42"/>
      <c r="F27" s="42"/>
      <c r="G27" s="42"/>
      <c r="H27" s="42"/>
      <c r="I27" s="42"/>
      <c r="J27" s="143">
        <f>ROUND(J87,2)</f>
        <v>518015.90000000002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01"/>
      <c r="J28" s="101"/>
      <c r="K28" s="141"/>
    </row>
    <row r="29" s="1" customFormat="1" ht="14.4" customHeight="1">
      <c r="B29" s="41"/>
      <c r="C29" s="42"/>
      <c r="D29" s="42"/>
      <c r="E29" s="42"/>
      <c r="F29" s="47" t="s">
        <v>46</v>
      </c>
      <c r="G29" s="42"/>
      <c r="H29" s="42"/>
      <c r="I29" s="47" t="s">
        <v>45</v>
      </c>
      <c r="J29" s="47" t="s">
        <v>47</v>
      </c>
      <c r="K29" s="46"/>
    </row>
    <row r="30" s="1" customFormat="1" ht="14.4" customHeight="1">
      <c r="B30" s="41"/>
      <c r="C30" s="42"/>
      <c r="D30" s="50" t="s">
        <v>48</v>
      </c>
      <c r="E30" s="50" t="s">
        <v>49</v>
      </c>
      <c r="F30" s="144">
        <f>ROUND(SUM(BE87:BE230), 2)</f>
        <v>518015.90000000002</v>
      </c>
      <c r="G30" s="42"/>
      <c r="H30" s="42"/>
      <c r="I30" s="145">
        <v>0.20999999999999999</v>
      </c>
      <c r="J30" s="144">
        <f>ROUND(ROUND((SUM(BE87:BE230)), 2)*I30, 2)</f>
        <v>108783.34</v>
      </c>
      <c r="K30" s="46"/>
    </row>
    <row r="31" s="1" customFormat="1" ht="14.4" customHeight="1">
      <c r="B31" s="41"/>
      <c r="C31" s="42"/>
      <c r="D31" s="42"/>
      <c r="E31" s="50" t="s">
        <v>50</v>
      </c>
      <c r="F31" s="144">
        <f>ROUND(SUM(BF87:BF230), 2)</f>
        <v>0</v>
      </c>
      <c r="G31" s="42"/>
      <c r="H31" s="42"/>
      <c r="I31" s="145">
        <v>0.14999999999999999</v>
      </c>
      <c r="J31" s="144">
        <f>ROUND(ROUND((SUM(BF87:BF230)),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51</v>
      </c>
      <c r="F32" s="144">
        <f>ROUND(SUM(BG87:BG230), 2)</f>
        <v>0</v>
      </c>
      <c r="G32" s="42"/>
      <c r="H32" s="42"/>
      <c r="I32" s="145">
        <v>0.20999999999999999</v>
      </c>
      <c r="J32" s="144">
        <v>0</v>
      </c>
      <c r="K32" s="46"/>
    </row>
    <row r="33" hidden="1" s="1" customFormat="1" ht="14.4" customHeight="1">
      <c r="B33" s="41"/>
      <c r="C33" s="42"/>
      <c r="D33" s="42"/>
      <c r="E33" s="50" t="s">
        <v>52</v>
      </c>
      <c r="F33" s="144">
        <f>ROUND(SUM(BH87:BH230), 2)</f>
        <v>0</v>
      </c>
      <c r="G33" s="42"/>
      <c r="H33" s="42"/>
      <c r="I33" s="145">
        <v>0.14999999999999999</v>
      </c>
      <c r="J33" s="144">
        <v>0</v>
      </c>
      <c r="K33" s="46"/>
    </row>
    <row r="34" hidden="1" s="1" customFormat="1" ht="14.4" customHeight="1">
      <c r="B34" s="41"/>
      <c r="C34" s="42"/>
      <c r="D34" s="42"/>
      <c r="E34" s="50" t="s">
        <v>53</v>
      </c>
      <c r="F34" s="144">
        <f>ROUND(SUM(BI87:BI230), 2)</f>
        <v>0</v>
      </c>
      <c r="G34" s="42"/>
      <c r="H34" s="42"/>
      <c r="I34" s="145">
        <v>0</v>
      </c>
      <c r="J34" s="144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42"/>
      <c r="J35" s="42"/>
      <c r="K35" s="46"/>
    </row>
    <row r="36" s="1" customFormat="1" ht="25.44" customHeight="1">
      <c r="B36" s="41"/>
      <c r="C36" s="146"/>
      <c r="D36" s="147" t="s">
        <v>54</v>
      </c>
      <c r="E36" s="93"/>
      <c r="F36" s="93"/>
      <c r="G36" s="148" t="s">
        <v>55</v>
      </c>
      <c r="H36" s="149" t="s">
        <v>56</v>
      </c>
      <c r="I36" s="93"/>
      <c r="J36" s="150">
        <f>SUM(J27:J34)</f>
        <v>626799.23999999999</v>
      </c>
      <c r="K36" s="151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63"/>
      <c r="J37" s="63"/>
      <c r="K37" s="64"/>
    </row>
    <row r="41" s="1" customFormat="1" ht="6.96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154"/>
    </row>
    <row r="42" s="1" customFormat="1" ht="36.96" customHeight="1">
      <c r="B42" s="41"/>
      <c r="C42" s="30" t="s">
        <v>129</v>
      </c>
      <c r="D42" s="42"/>
      <c r="E42" s="42"/>
      <c r="F42" s="42"/>
      <c r="G42" s="42"/>
      <c r="H42" s="42"/>
      <c r="I42" s="42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42"/>
      <c r="J43" s="42"/>
      <c r="K43" s="46"/>
    </row>
    <row r="44" s="1" customFormat="1" ht="14.4" customHeight="1">
      <c r="B44" s="41"/>
      <c r="C44" s="37" t="s">
        <v>16</v>
      </c>
      <c r="D44" s="42"/>
      <c r="E44" s="42"/>
      <c r="F44" s="42"/>
      <c r="G44" s="42"/>
      <c r="H44" s="42"/>
      <c r="I44" s="42"/>
      <c r="J44" s="42"/>
      <c r="K44" s="46"/>
    </row>
    <row r="45" s="1" customFormat="1" ht="16.5" customHeight="1">
      <c r="B45" s="41"/>
      <c r="C45" s="42"/>
      <c r="D45" s="42"/>
      <c r="E45" s="135" t="str">
        <f>E7</f>
        <v>Rekonstrukce kanalizační stoky AIa v ul. Písečná, Kolín</v>
      </c>
      <c r="F45" s="37"/>
      <c r="G45" s="37"/>
      <c r="H45" s="37"/>
      <c r="I45" s="42"/>
      <c r="J45" s="42"/>
      <c r="K45" s="46"/>
    </row>
    <row r="46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42"/>
      <c r="J46" s="42"/>
      <c r="K46" s="46"/>
    </row>
    <row r="47" s="1" customFormat="1" ht="17.25" customHeight="1">
      <c r="B47" s="41"/>
      <c r="C47" s="42"/>
      <c r="D47" s="42"/>
      <c r="E47" s="136" t="str">
        <f>E9</f>
        <v>SO 03 - Napojení dešťových svodů</v>
      </c>
      <c r="F47" s="42"/>
      <c r="G47" s="42"/>
      <c r="H47" s="42"/>
      <c r="I47" s="42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42"/>
      <c r="J48" s="42"/>
      <c r="K48" s="46"/>
    </row>
    <row r="49" s="1" customFormat="1" ht="18" customHeight="1">
      <c r="B49" s="41"/>
      <c r="C49" s="37" t="s">
        <v>22</v>
      </c>
      <c r="D49" s="42"/>
      <c r="E49" s="42"/>
      <c r="F49" s="34" t="str">
        <f>F12</f>
        <v>Kolín</v>
      </c>
      <c r="G49" s="42"/>
      <c r="H49" s="42"/>
      <c r="I49" s="37" t="s">
        <v>24</v>
      </c>
      <c r="J49" s="137" t="str">
        <f>IF(J12="","",J12)</f>
        <v>3. 1. 2018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42"/>
      <c r="J50" s="42"/>
      <c r="K50" s="46"/>
    </row>
    <row r="51" s="1" customFormat="1">
      <c r="B51" s="41"/>
      <c r="C51" s="37" t="s">
        <v>30</v>
      </c>
      <c r="D51" s="42"/>
      <c r="E51" s="42"/>
      <c r="F51" s="34" t="str">
        <f>E15</f>
        <v>Město Kolín, Karlovo nám. 78, 280 02 Kolín</v>
      </c>
      <c r="G51" s="42"/>
      <c r="H51" s="42"/>
      <c r="I51" s="37" t="s">
        <v>38</v>
      </c>
      <c r="J51" s="39" t="str">
        <f>E21</f>
        <v>LK PROJEKT s.r.o., ul.28.října 933/11, Čelákovice</v>
      </c>
      <c r="K51" s="46"/>
    </row>
    <row r="52" s="1" customFormat="1" ht="14.4" customHeight="1">
      <c r="B52" s="41"/>
      <c r="C52" s="37" t="s">
        <v>36</v>
      </c>
      <c r="D52" s="42"/>
      <c r="E52" s="42"/>
      <c r="F52" s="34" t="str">
        <f>IF(E18="","",E18)</f>
        <v xml:space="preserve"> </v>
      </c>
      <c r="G52" s="42"/>
      <c r="H52" s="42"/>
      <c r="I52" s="42"/>
      <c r="J52" s="155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42"/>
      <c r="J53" s="42"/>
      <c r="K53" s="46"/>
    </row>
    <row r="54" s="1" customFormat="1" ht="29.28" customHeight="1">
      <c r="B54" s="41"/>
      <c r="C54" s="156" t="s">
        <v>130</v>
      </c>
      <c r="D54" s="146"/>
      <c r="E54" s="146"/>
      <c r="F54" s="146"/>
      <c r="G54" s="146"/>
      <c r="H54" s="146"/>
      <c r="I54" s="146"/>
      <c r="J54" s="157" t="s">
        <v>131</v>
      </c>
      <c r="K54" s="158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42"/>
      <c r="J55" s="42"/>
      <c r="K55" s="46"/>
    </row>
    <row r="56" s="1" customFormat="1" ht="29.28" customHeight="1">
      <c r="B56" s="41"/>
      <c r="C56" s="159" t="s">
        <v>132</v>
      </c>
      <c r="D56" s="42"/>
      <c r="E56" s="42"/>
      <c r="F56" s="42"/>
      <c r="G56" s="42"/>
      <c r="H56" s="42"/>
      <c r="I56" s="42"/>
      <c r="J56" s="143">
        <f>J87</f>
        <v>518015.90000000002</v>
      </c>
      <c r="K56" s="46"/>
      <c r="AU56" s="24" t="s">
        <v>133</v>
      </c>
    </row>
    <row r="57" s="7" customFormat="1" ht="24.96" customHeight="1">
      <c r="B57" s="160"/>
      <c r="C57" s="161"/>
      <c r="D57" s="162" t="s">
        <v>134</v>
      </c>
      <c r="E57" s="163"/>
      <c r="F57" s="163"/>
      <c r="G57" s="163"/>
      <c r="H57" s="163"/>
      <c r="I57" s="163"/>
      <c r="J57" s="164">
        <f>J88</f>
        <v>472695.90000000002</v>
      </c>
      <c r="K57" s="165"/>
    </row>
    <row r="58" s="8" customFormat="1" ht="19.92" customHeight="1">
      <c r="B58" s="166"/>
      <c r="C58" s="167"/>
      <c r="D58" s="168" t="s">
        <v>135</v>
      </c>
      <c r="E58" s="169"/>
      <c r="F58" s="169"/>
      <c r="G58" s="169"/>
      <c r="H58" s="169"/>
      <c r="I58" s="169"/>
      <c r="J58" s="170">
        <f>J89</f>
        <v>228780.88999999999</v>
      </c>
      <c r="K58" s="171"/>
    </row>
    <row r="59" s="8" customFormat="1" ht="19.92" customHeight="1">
      <c r="B59" s="166"/>
      <c r="C59" s="167"/>
      <c r="D59" s="168" t="s">
        <v>136</v>
      </c>
      <c r="E59" s="169"/>
      <c r="F59" s="169"/>
      <c r="G59" s="169"/>
      <c r="H59" s="169"/>
      <c r="I59" s="169"/>
      <c r="J59" s="170">
        <f>J160</f>
        <v>8500.5400000000009</v>
      </c>
      <c r="K59" s="171"/>
    </row>
    <row r="60" s="8" customFormat="1" ht="19.92" customHeight="1">
      <c r="B60" s="166"/>
      <c r="C60" s="167"/>
      <c r="D60" s="168" t="s">
        <v>137</v>
      </c>
      <c r="E60" s="169"/>
      <c r="F60" s="169"/>
      <c r="G60" s="169"/>
      <c r="H60" s="169"/>
      <c r="I60" s="169"/>
      <c r="J60" s="170">
        <f>J168</f>
        <v>10068.75</v>
      </c>
      <c r="K60" s="171"/>
    </row>
    <row r="61" s="8" customFormat="1" ht="19.92" customHeight="1">
      <c r="B61" s="166"/>
      <c r="C61" s="167"/>
      <c r="D61" s="168" t="s">
        <v>138</v>
      </c>
      <c r="E61" s="169"/>
      <c r="F61" s="169"/>
      <c r="G61" s="169"/>
      <c r="H61" s="169"/>
      <c r="I61" s="169"/>
      <c r="J61" s="170">
        <f>J172</f>
        <v>27090</v>
      </c>
      <c r="K61" s="171"/>
    </row>
    <row r="62" s="8" customFormat="1" ht="19.92" customHeight="1">
      <c r="B62" s="166"/>
      <c r="C62" s="167"/>
      <c r="D62" s="168" t="s">
        <v>140</v>
      </c>
      <c r="E62" s="169"/>
      <c r="F62" s="169"/>
      <c r="G62" s="169"/>
      <c r="H62" s="169"/>
      <c r="I62" s="169"/>
      <c r="J62" s="170">
        <f>J179</f>
        <v>73562.570000000007</v>
      </c>
      <c r="K62" s="171"/>
    </row>
    <row r="63" s="8" customFormat="1" ht="19.92" customHeight="1">
      <c r="B63" s="166"/>
      <c r="C63" s="167"/>
      <c r="D63" s="168" t="s">
        <v>141</v>
      </c>
      <c r="E63" s="169"/>
      <c r="F63" s="169"/>
      <c r="G63" s="169"/>
      <c r="H63" s="169"/>
      <c r="I63" s="169"/>
      <c r="J63" s="170">
        <f>J207</f>
        <v>16132.5</v>
      </c>
      <c r="K63" s="171"/>
    </row>
    <row r="64" s="8" customFormat="1" ht="19.92" customHeight="1">
      <c r="B64" s="166"/>
      <c r="C64" s="167"/>
      <c r="D64" s="168" t="s">
        <v>142</v>
      </c>
      <c r="E64" s="169"/>
      <c r="F64" s="169"/>
      <c r="G64" s="169"/>
      <c r="H64" s="169"/>
      <c r="I64" s="169"/>
      <c r="J64" s="170">
        <f>J211</f>
        <v>31986.32</v>
      </c>
      <c r="K64" s="171"/>
    </row>
    <row r="65" s="8" customFormat="1" ht="19.92" customHeight="1">
      <c r="B65" s="166"/>
      <c r="C65" s="167"/>
      <c r="D65" s="168" t="s">
        <v>143</v>
      </c>
      <c r="E65" s="169"/>
      <c r="F65" s="169"/>
      <c r="G65" s="169"/>
      <c r="H65" s="169"/>
      <c r="I65" s="169"/>
      <c r="J65" s="170">
        <f>J225</f>
        <v>76574.330000000002</v>
      </c>
      <c r="K65" s="171"/>
    </row>
    <row r="66" s="7" customFormat="1" ht="24.96" customHeight="1">
      <c r="B66" s="160"/>
      <c r="C66" s="161"/>
      <c r="D66" s="162" t="s">
        <v>775</v>
      </c>
      <c r="E66" s="163"/>
      <c r="F66" s="163"/>
      <c r="G66" s="163"/>
      <c r="H66" s="163"/>
      <c r="I66" s="163"/>
      <c r="J66" s="164">
        <f>J227</f>
        <v>45320</v>
      </c>
      <c r="K66" s="165"/>
    </row>
    <row r="67" s="8" customFormat="1" ht="19.92" customHeight="1">
      <c r="B67" s="166"/>
      <c r="C67" s="167"/>
      <c r="D67" s="168" t="s">
        <v>776</v>
      </c>
      <c r="E67" s="169"/>
      <c r="F67" s="169"/>
      <c r="G67" s="169"/>
      <c r="H67" s="169"/>
      <c r="I67" s="169"/>
      <c r="J67" s="170">
        <f>J228</f>
        <v>45320</v>
      </c>
      <c r="K67" s="171"/>
    </row>
    <row r="68" s="1" customFormat="1" ht="21.84" customHeight="1">
      <c r="B68" s="41"/>
      <c r="C68" s="42"/>
      <c r="D68" s="42"/>
      <c r="E68" s="42"/>
      <c r="F68" s="42"/>
      <c r="G68" s="42"/>
      <c r="H68" s="42"/>
      <c r="I68" s="42"/>
      <c r="J68" s="42"/>
      <c r="K68" s="46"/>
    </row>
    <row r="69" s="1" customFormat="1" ht="6.96" customHeight="1">
      <c r="B69" s="62"/>
      <c r="C69" s="63"/>
      <c r="D69" s="63"/>
      <c r="E69" s="63"/>
      <c r="F69" s="63"/>
      <c r="G69" s="63"/>
      <c r="H69" s="63"/>
      <c r="I69" s="63"/>
      <c r="J69" s="63"/>
      <c r="K69" s="64"/>
    </row>
    <row r="73" s="1" customFormat="1" ht="6.96" customHeight="1">
      <c r="B73" s="65"/>
      <c r="C73" s="66"/>
      <c r="D73" s="66"/>
      <c r="E73" s="66"/>
      <c r="F73" s="66"/>
      <c r="G73" s="66"/>
      <c r="H73" s="66"/>
      <c r="I73" s="66"/>
      <c r="J73" s="66"/>
      <c r="K73" s="66"/>
      <c r="L73" s="67"/>
    </row>
    <row r="74" s="1" customFormat="1" ht="36.96" customHeight="1">
      <c r="B74" s="41"/>
      <c r="C74" s="68" t="s">
        <v>144</v>
      </c>
      <c r="D74" s="69"/>
      <c r="E74" s="69"/>
      <c r="F74" s="69"/>
      <c r="G74" s="69"/>
      <c r="H74" s="69"/>
      <c r="I74" s="69"/>
      <c r="J74" s="69"/>
      <c r="K74" s="69"/>
      <c r="L74" s="67"/>
    </row>
    <row r="75" s="1" customFormat="1" ht="6.96" customHeight="1">
      <c r="B75" s="41"/>
      <c r="C75" s="69"/>
      <c r="D75" s="69"/>
      <c r="E75" s="69"/>
      <c r="F75" s="69"/>
      <c r="G75" s="69"/>
      <c r="H75" s="69"/>
      <c r="I75" s="69"/>
      <c r="J75" s="69"/>
      <c r="K75" s="69"/>
      <c r="L75" s="67"/>
    </row>
    <row r="76" s="1" customFormat="1" ht="14.4" customHeight="1">
      <c r="B76" s="41"/>
      <c r="C76" s="71" t="s">
        <v>16</v>
      </c>
      <c r="D76" s="69"/>
      <c r="E76" s="69"/>
      <c r="F76" s="69"/>
      <c r="G76" s="69"/>
      <c r="H76" s="69"/>
      <c r="I76" s="69"/>
      <c r="J76" s="69"/>
      <c r="K76" s="69"/>
      <c r="L76" s="67"/>
    </row>
    <row r="77" s="1" customFormat="1" ht="16.5" customHeight="1">
      <c r="B77" s="41"/>
      <c r="C77" s="69"/>
      <c r="D77" s="69"/>
      <c r="E77" s="172" t="str">
        <f>E7</f>
        <v>Rekonstrukce kanalizační stoky AIa v ul. Písečná, Kolín</v>
      </c>
      <c r="F77" s="71"/>
      <c r="G77" s="71"/>
      <c r="H77" s="71"/>
      <c r="I77" s="69"/>
      <c r="J77" s="69"/>
      <c r="K77" s="69"/>
      <c r="L77" s="67"/>
    </row>
    <row r="78" s="1" customFormat="1" ht="14.4" customHeight="1">
      <c r="B78" s="41"/>
      <c r="C78" s="71" t="s">
        <v>127</v>
      </c>
      <c r="D78" s="69"/>
      <c r="E78" s="69"/>
      <c r="F78" s="69"/>
      <c r="G78" s="69"/>
      <c r="H78" s="69"/>
      <c r="I78" s="69"/>
      <c r="J78" s="69"/>
      <c r="K78" s="69"/>
      <c r="L78" s="67"/>
    </row>
    <row r="79" s="1" customFormat="1" ht="17.25" customHeight="1">
      <c r="B79" s="41"/>
      <c r="C79" s="69"/>
      <c r="D79" s="69"/>
      <c r="E79" s="77" t="str">
        <f>E9</f>
        <v>SO 03 - Napojení dešťových svodů</v>
      </c>
      <c r="F79" s="69"/>
      <c r="G79" s="69"/>
      <c r="H79" s="69"/>
      <c r="I79" s="69"/>
      <c r="J79" s="69"/>
      <c r="K79" s="69"/>
      <c r="L79" s="67"/>
    </row>
    <row r="80" s="1" customFormat="1" ht="6.96" customHeight="1">
      <c r="B80" s="41"/>
      <c r="C80" s="69"/>
      <c r="D80" s="69"/>
      <c r="E80" s="69"/>
      <c r="F80" s="69"/>
      <c r="G80" s="69"/>
      <c r="H80" s="69"/>
      <c r="I80" s="69"/>
      <c r="J80" s="69"/>
      <c r="K80" s="69"/>
      <c r="L80" s="67"/>
    </row>
    <row r="81" s="1" customFormat="1" ht="18" customHeight="1">
      <c r="B81" s="41"/>
      <c r="C81" s="71" t="s">
        <v>22</v>
      </c>
      <c r="D81" s="69"/>
      <c r="E81" s="69"/>
      <c r="F81" s="173" t="str">
        <f>F12</f>
        <v>Kolín</v>
      </c>
      <c r="G81" s="69"/>
      <c r="H81" s="69"/>
      <c r="I81" s="71" t="s">
        <v>24</v>
      </c>
      <c r="J81" s="80" t="str">
        <f>IF(J12="","",J12)</f>
        <v>3. 1. 2018</v>
      </c>
      <c r="K81" s="69"/>
      <c r="L81" s="67"/>
    </row>
    <row r="82" s="1" customFormat="1" ht="6.96" customHeight="1">
      <c r="B82" s="41"/>
      <c r="C82" s="69"/>
      <c r="D82" s="69"/>
      <c r="E82" s="69"/>
      <c r="F82" s="69"/>
      <c r="G82" s="69"/>
      <c r="H82" s="69"/>
      <c r="I82" s="69"/>
      <c r="J82" s="69"/>
      <c r="K82" s="69"/>
      <c r="L82" s="67"/>
    </row>
    <row r="83" s="1" customFormat="1">
      <c r="B83" s="41"/>
      <c r="C83" s="71" t="s">
        <v>30</v>
      </c>
      <c r="D83" s="69"/>
      <c r="E83" s="69"/>
      <c r="F83" s="173" t="str">
        <f>E15</f>
        <v>Město Kolín, Karlovo nám. 78, 280 02 Kolín</v>
      </c>
      <c r="G83" s="69"/>
      <c r="H83" s="69"/>
      <c r="I83" s="71" t="s">
        <v>38</v>
      </c>
      <c r="J83" s="173" t="str">
        <f>E21</f>
        <v>LK PROJEKT s.r.o., ul.28.října 933/11, Čelákovice</v>
      </c>
      <c r="K83" s="69"/>
      <c r="L83" s="67"/>
    </row>
    <row r="84" s="1" customFormat="1" ht="14.4" customHeight="1">
      <c r="B84" s="41"/>
      <c r="C84" s="71" t="s">
        <v>36</v>
      </c>
      <c r="D84" s="69"/>
      <c r="E84" s="69"/>
      <c r="F84" s="173" t="str">
        <f>IF(E18="","",E18)</f>
        <v xml:space="preserve"> </v>
      </c>
      <c r="G84" s="69"/>
      <c r="H84" s="69"/>
      <c r="I84" s="69"/>
      <c r="J84" s="69"/>
      <c r="K84" s="69"/>
      <c r="L84" s="67"/>
    </row>
    <row r="85" s="1" customFormat="1" ht="10.32" customHeight="1">
      <c r="B85" s="41"/>
      <c r="C85" s="69"/>
      <c r="D85" s="69"/>
      <c r="E85" s="69"/>
      <c r="F85" s="69"/>
      <c r="G85" s="69"/>
      <c r="H85" s="69"/>
      <c r="I85" s="69"/>
      <c r="J85" s="69"/>
      <c r="K85" s="69"/>
      <c r="L85" s="67"/>
    </row>
    <row r="86" s="9" customFormat="1" ht="29.28" customHeight="1">
      <c r="B86" s="174"/>
      <c r="C86" s="175" t="s">
        <v>145</v>
      </c>
      <c r="D86" s="176" t="s">
        <v>63</v>
      </c>
      <c r="E86" s="176" t="s">
        <v>59</v>
      </c>
      <c r="F86" s="176" t="s">
        <v>146</v>
      </c>
      <c r="G86" s="176" t="s">
        <v>147</v>
      </c>
      <c r="H86" s="176" t="s">
        <v>148</v>
      </c>
      <c r="I86" s="176" t="s">
        <v>149</v>
      </c>
      <c r="J86" s="176" t="s">
        <v>131</v>
      </c>
      <c r="K86" s="177" t="s">
        <v>150</v>
      </c>
      <c r="L86" s="178"/>
      <c r="M86" s="97" t="s">
        <v>151</v>
      </c>
      <c r="N86" s="98" t="s">
        <v>48</v>
      </c>
      <c r="O86" s="98" t="s">
        <v>152</v>
      </c>
      <c r="P86" s="98" t="s">
        <v>153</v>
      </c>
      <c r="Q86" s="98" t="s">
        <v>154</v>
      </c>
      <c r="R86" s="98" t="s">
        <v>155</v>
      </c>
      <c r="S86" s="98" t="s">
        <v>156</v>
      </c>
      <c r="T86" s="99" t="s">
        <v>157</v>
      </c>
    </row>
    <row r="87" s="1" customFormat="1" ht="29.28" customHeight="1">
      <c r="B87" s="41"/>
      <c r="C87" s="103" t="s">
        <v>132</v>
      </c>
      <c r="D87" s="69"/>
      <c r="E87" s="69"/>
      <c r="F87" s="69"/>
      <c r="G87" s="69"/>
      <c r="H87" s="69"/>
      <c r="I87" s="69"/>
      <c r="J87" s="179">
        <f>BK87</f>
        <v>518015.90000000002</v>
      </c>
      <c r="K87" s="69"/>
      <c r="L87" s="67"/>
      <c r="M87" s="100"/>
      <c r="N87" s="101"/>
      <c r="O87" s="101"/>
      <c r="P87" s="180">
        <f>P88+P227</f>
        <v>866.93815799999993</v>
      </c>
      <c r="Q87" s="101"/>
      <c r="R87" s="180">
        <f>R88+R227</f>
        <v>93.288922600000006</v>
      </c>
      <c r="S87" s="101"/>
      <c r="T87" s="181">
        <f>T88+T227</f>
        <v>78.326599999999999</v>
      </c>
      <c r="AT87" s="24" t="s">
        <v>77</v>
      </c>
      <c r="AU87" s="24" t="s">
        <v>133</v>
      </c>
      <c r="BK87" s="182">
        <f>BK88+BK227</f>
        <v>518015.90000000002</v>
      </c>
    </row>
    <row r="88" s="10" customFormat="1" ht="37.44" customHeight="1">
      <c r="B88" s="183"/>
      <c r="C88" s="184"/>
      <c r="D88" s="185" t="s">
        <v>77</v>
      </c>
      <c r="E88" s="186" t="s">
        <v>158</v>
      </c>
      <c r="F88" s="186" t="s">
        <v>159</v>
      </c>
      <c r="G88" s="184"/>
      <c r="H88" s="184"/>
      <c r="I88" s="184"/>
      <c r="J88" s="187">
        <f>BK88</f>
        <v>472695.90000000002</v>
      </c>
      <c r="K88" s="184"/>
      <c r="L88" s="188"/>
      <c r="M88" s="189"/>
      <c r="N88" s="190"/>
      <c r="O88" s="190"/>
      <c r="P88" s="191">
        <f>P89+P160+P168+P172+P179+P207+P211+P225</f>
        <v>852.26415799999995</v>
      </c>
      <c r="Q88" s="190"/>
      <c r="R88" s="191">
        <f>R89+R160+R168+R172+R179+R207+R211+R225</f>
        <v>92.705482600000011</v>
      </c>
      <c r="S88" s="190"/>
      <c r="T88" s="192">
        <f>T89+T160+T168+T172+T179+T207+T211+T225</f>
        <v>78.326599999999999</v>
      </c>
      <c r="AR88" s="193" t="s">
        <v>86</v>
      </c>
      <c r="AT88" s="194" t="s">
        <v>77</v>
      </c>
      <c r="AU88" s="194" t="s">
        <v>78</v>
      </c>
      <c r="AY88" s="193" t="s">
        <v>160</v>
      </c>
      <c r="BK88" s="195">
        <f>BK89+BK160+BK168+BK172+BK179+BK207+BK211+BK225</f>
        <v>472695.90000000002</v>
      </c>
    </row>
    <row r="89" s="10" customFormat="1" ht="19.92" customHeight="1">
      <c r="B89" s="183"/>
      <c r="C89" s="184"/>
      <c r="D89" s="185" t="s">
        <v>77</v>
      </c>
      <c r="E89" s="196" t="s">
        <v>86</v>
      </c>
      <c r="F89" s="196" t="s">
        <v>161</v>
      </c>
      <c r="G89" s="184"/>
      <c r="H89" s="184"/>
      <c r="I89" s="184"/>
      <c r="J89" s="197">
        <f>BK89</f>
        <v>228780.88999999999</v>
      </c>
      <c r="K89" s="184"/>
      <c r="L89" s="188"/>
      <c r="M89" s="189"/>
      <c r="N89" s="190"/>
      <c r="O89" s="190"/>
      <c r="P89" s="191">
        <f>SUM(P90:P159)</f>
        <v>514.38606599999991</v>
      </c>
      <c r="Q89" s="190"/>
      <c r="R89" s="191">
        <f>SUM(R90:R159)</f>
        <v>92.504130000000004</v>
      </c>
      <c r="S89" s="190"/>
      <c r="T89" s="192">
        <f>SUM(T90:T159)</f>
        <v>74.25</v>
      </c>
      <c r="AR89" s="193" t="s">
        <v>86</v>
      </c>
      <c r="AT89" s="194" t="s">
        <v>77</v>
      </c>
      <c r="AU89" s="194" t="s">
        <v>86</v>
      </c>
      <c r="AY89" s="193" t="s">
        <v>160</v>
      </c>
      <c r="BK89" s="195">
        <f>SUM(BK90:BK159)</f>
        <v>228780.88999999999</v>
      </c>
    </row>
    <row r="90" s="1" customFormat="1" ht="51" customHeight="1">
      <c r="B90" s="41"/>
      <c r="C90" s="198" t="s">
        <v>86</v>
      </c>
      <c r="D90" s="198" t="s">
        <v>162</v>
      </c>
      <c r="E90" s="199" t="s">
        <v>589</v>
      </c>
      <c r="F90" s="200" t="s">
        <v>590</v>
      </c>
      <c r="G90" s="201" t="s">
        <v>165</v>
      </c>
      <c r="H90" s="202">
        <v>112.5</v>
      </c>
      <c r="I90" s="203">
        <v>431</v>
      </c>
      <c r="J90" s="203">
        <f>ROUND(I90*H90,2)</f>
        <v>48487.5</v>
      </c>
      <c r="K90" s="200" t="s">
        <v>166</v>
      </c>
      <c r="L90" s="67"/>
      <c r="M90" s="204" t="s">
        <v>35</v>
      </c>
      <c r="N90" s="205" t="s">
        <v>49</v>
      </c>
      <c r="O90" s="206">
        <v>1.1579999999999999</v>
      </c>
      <c r="P90" s="206">
        <f>O90*H90</f>
        <v>130.27499999999998</v>
      </c>
      <c r="Q90" s="206">
        <v>0</v>
      </c>
      <c r="R90" s="206">
        <f>Q90*H90</f>
        <v>0</v>
      </c>
      <c r="S90" s="206">
        <v>0.44</v>
      </c>
      <c r="T90" s="207">
        <f>S90*H90</f>
        <v>49.5</v>
      </c>
      <c r="AR90" s="24" t="s">
        <v>167</v>
      </c>
      <c r="AT90" s="24" t="s">
        <v>162</v>
      </c>
      <c r="AU90" s="24" t="s">
        <v>88</v>
      </c>
      <c r="AY90" s="24" t="s">
        <v>160</v>
      </c>
      <c r="BE90" s="208">
        <f>IF(N90="základní",J90,0)</f>
        <v>48487.5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24" t="s">
        <v>86</v>
      </c>
      <c r="BK90" s="208">
        <f>ROUND(I90*H90,2)</f>
        <v>48487.5</v>
      </c>
      <c r="BL90" s="24" t="s">
        <v>167</v>
      </c>
      <c r="BM90" s="24" t="s">
        <v>777</v>
      </c>
    </row>
    <row r="91" s="11" customFormat="1">
      <c r="B91" s="209"/>
      <c r="C91" s="210"/>
      <c r="D91" s="211" t="s">
        <v>169</v>
      </c>
      <c r="E91" s="212" t="s">
        <v>35</v>
      </c>
      <c r="F91" s="213" t="s">
        <v>778</v>
      </c>
      <c r="G91" s="210"/>
      <c r="H91" s="214">
        <v>112.5</v>
      </c>
      <c r="I91" s="210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169</v>
      </c>
      <c r="AU91" s="219" t="s">
        <v>88</v>
      </c>
      <c r="AV91" s="11" t="s">
        <v>88</v>
      </c>
      <c r="AW91" s="11" t="s">
        <v>41</v>
      </c>
      <c r="AX91" s="11" t="s">
        <v>78</v>
      </c>
      <c r="AY91" s="219" t="s">
        <v>160</v>
      </c>
    </row>
    <row r="92" s="12" customFormat="1">
      <c r="B92" s="220"/>
      <c r="C92" s="221"/>
      <c r="D92" s="211" t="s">
        <v>169</v>
      </c>
      <c r="E92" s="222" t="s">
        <v>35</v>
      </c>
      <c r="F92" s="223" t="s">
        <v>176</v>
      </c>
      <c r="G92" s="221"/>
      <c r="H92" s="224">
        <v>112.5</v>
      </c>
      <c r="I92" s="221"/>
      <c r="J92" s="221"/>
      <c r="K92" s="221"/>
      <c r="L92" s="225"/>
      <c r="M92" s="226"/>
      <c r="N92" s="227"/>
      <c r="O92" s="227"/>
      <c r="P92" s="227"/>
      <c r="Q92" s="227"/>
      <c r="R92" s="227"/>
      <c r="S92" s="227"/>
      <c r="T92" s="228"/>
      <c r="AT92" s="229" t="s">
        <v>169</v>
      </c>
      <c r="AU92" s="229" t="s">
        <v>88</v>
      </c>
      <c r="AV92" s="12" t="s">
        <v>167</v>
      </c>
      <c r="AW92" s="12" t="s">
        <v>41</v>
      </c>
      <c r="AX92" s="12" t="s">
        <v>86</v>
      </c>
      <c r="AY92" s="229" t="s">
        <v>160</v>
      </c>
    </row>
    <row r="93" s="1" customFormat="1" ht="38.25" customHeight="1">
      <c r="B93" s="41"/>
      <c r="C93" s="198" t="s">
        <v>88</v>
      </c>
      <c r="D93" s="198" t="s">
        <v>162</v>
      </c>
      <c r="E93" s="199" t="s">
        <v>177</v>
      </c>
      <c r="F93" s="200" t="s">
        <v>178</v>
      </c>
      <c r="G93" s="201" t="s">
        <v>165</v>
      </c>
      <c r="H93" s="202">
        <v>112.5</v>
      </c>
      <c r="I93" s="203">
        <v>35.799999999999997</v>
      </c>
      <c r="J93" s="203">
        <f>ROUND(I93*H93,2)</f>
        <v>4027.5</v>
      </c>
      <c r="K93" s="200" t="s">
        <v>166</v>
      </c>
      <c r="L93" s="67"/>
      <c r="M93" s="204" t="s">
        <v>35</v>
      </c>
      <c r="N93" s="205" t="s">
        <v>49</v>
      </c>
      <c r="O93" s="206">
        <v>0.078</v>
      </c>
      <c r="P93" s="206">
        <f>O93*H93</f>
        <v>8.7750000000000004</v>
      </c>
      <c r="Q93" s="206">
        <v>0</v>
      </c>
      <c r="R93" s="206">
        <f>Q93*H93</f>
        <v>0</v>
      </c>
      <c r="S93" s="206">
        <v>0.22</v>
      </c>
      <c r="T93" s="207">
        <f>S93*H93</f>
        <v>24.75</v>
      </c>
      <c r="AR93" s="24" t="s">
        <v>167</v>
      </c>
      <c r="AT93" s="24" t="s">
        <v>162</v>
      </c>
      <c r="AU93" s="24" t="s">
        <v>88</v>
      </c>
      <c r="AY93" s="24" t="s">
        <v>160</v>
      </c>
      <c r="BE93" s="208">
        <f>IF(N93="základní",J93,0)</f>
        <v>4027.5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24" t="s">
        <v>86</v>
      </c>
      <c r="BK93" s="208">
        <f>ROUND(I93*H93,2)</f>
        <v>4027.5</v>
      </c>
      <c r="BL93" s="24" t="s">
        <v>167</v>
      </c>
      <c r="BM93" s="24" t="s">
        <v>779</v>
      </c>
    </row>
    <row r="94" s="11" customFormat="1">
      <c r="B94" s="209"/>
      <c r="C94" s="210"/>
      <c r="D94" s="211" t="s">
        <v>169</v>
      </c>
      <c r="E94" s="212" t="s">
        <v>35</v>
      </c>
      <c r="F94" s="213" t="s">
        <v>778</v>
      </c>
      <c r="G94" s="210"/>
      <c r="H94" s="214">
        <v>112.5</v>
      </c>
      <c r="I94" s="210"/>
      <c r="J94" s="210"/>
      <c r="K94" s="210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169</v>
      </c>
      <c r="AU94" s="219" t="s">
        <v>88</v>
      </c>
      <c r="AV94" s="11" t="s">
        <v>88</v>
      </c>
      <c r="AW94" s="11" t="s">
        <v>41</v>
      </c>
      <c r="AX94" s="11" t="s">
        <v>78</v>
      </c>
      <c r="AY94" s="219" t="s">
        <v>160</v>
      </c>
    </row>
    <row r="95" s="12" customFormat="1">
      <c r="B95" s="220"/>
      <c r="C95" s="221"/>
      <c r="D95" s="211" t="s">
        <v>169</v>
      </c>
      <c r="E95" s="222" t="s">
        <v>35</v>
      </c>
      <c r="F95" s="223" t="s">
        <v>176</v>
      </c>
      <c r="G95" s="221"/>
      <c r="H95" s="224">
        <v>112.5</v>
      </c>
      <c r="I95" s="221"/>
      <c r="J95" s="221"/>
      <c r="K95" s="221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169</v>
      </c>
      <c r="AU95" s="229" t="s">
        <v>88</v>
      </c>
      <c r="AV95" s="12" t="s">
        <v>167</v>
      </c>
      <c r="AW95" s="12" t="s">
        <v>41</v>
      </c>
      <c r="AX95" s="12" t="s">
        <v>86</v>
      </c>
      <c r="AY95" s="229" t="s">
        <v>160</v>
      </c>
    </row>
    <row r="96" s="1" customFormat="1" ht="63.75" customHeight="1">
      <c r="B96" s="41"/>
      <c r="C96" s="198" t="s">
        <v>181</v>
      </c>
      <c r="D96" s="198" t="s">
        <v>162</v>
      </c>
      <c r="E96" s="199" t="s">
        <v>193</v>
      </c>
      <c r="F96" s="200" t="s">
        <v>194</v>
      </c>
      <c r="G96" s="201" t="s">
        <v>195</v>
      </c>
      <c r="H96" s="202">
        <v>21</v>
      </c>
      <c r="I96" s="203">
        <v>244</v>
      </c>
      <c r="J96" s="203">
        <f>ROUND(I96*H96,2)</f>
        <v>5124</v>
      </c>
      <c r="K96" s="200" t="s">
        <v>166</v>
      </c>
      <c r="L96" s="67"/>
      <c r="M96" s="204" t="s">
        <v>35</v>
      </c>
      <c r="N96" s="205" t="s">
        <v>49</v>
      </c>
      <c r="O96" s="206">
        <v>0.70299999999999996</v>
      </c>
      <c r="P96" s="206">
        <f>O96*H96</f>
        <v>14.763</v>
      </c>
      <c r="Q96" s="206">
        <v>0.0086800000000000002</v>
      </c>
      <c r="R96" s="206">
        <f>Q96*H96</f>
        <v>0.18228</v>
      </c>
      <c r="S96" s="206">
        <v>0</v>
      </c>
      <c r="T96" s="207">
        <f>S96*H96</f>
        <v>0</v>
      </c>
      <c r="AR96" s="24" t="s">
        <v>167</v>
      </c>
      <c r="AT96" s="24" t="s">
        <v>162</v>
      </c>
      <c r="AU96" s="24" t="s">
        <v>88</v>
      </c>
      <c r="AY96" s="24" t="s">
        <v>160</v>
      </c>
      <c r="BE96" s="208">
        <f>IF(N96="základní",J96,0)</f>
        <v>5124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24" t="s">
        <v>86</v>
      </c>
      <c r="BK96" s="208">
        <f>ROUND(I96*H96,2)</f>
        <v>5124</v>
      </c>
      <c r="BL96" s="24" t="s">
        <v>167</v>
      </c>
      <c r="BM96" s="24" t="s">
        <v>780</v>
      </c>
    </row>
    <row r="97" s="13" customFormat="1">
      <c r="B97" s="230"/>
      <c r="C97" s="231"/>
      <c r="D97" s="211" t="s">
        <v>169</v>
      </c>
      <c r="E97" s="232" t="s">
        <v>35</v>
      </c>
      <c r="F97" s="233" t="s">
        <v>604</v>
      </c>
      <c r="G97" s="231"/>
      <c r="H97" s="232" t="s">
        <v>35</v>
      </c>
      <c r="I97" s="231"/>
      <c r="J97" s="231"/>
      <c r="K97" s="231"/>
      <c r="L97" s="234"/>
      <c r="M97" s="235"/>
      <c r="N97" s="236"/>
      <c r="O97" s="236"/>
      <c r="P97" s="236"/>
      <c r="Q97" s="236"/>
      <c r="R97" s="236"/>
      <c r="S97" s="236"/>
      <c r="T97" s="237"/>
      <c r="AT97" s="238" t="s">
        <v>169</v>
      </c>
      <c r="AU97" s="238" t="s">
        <v>88</v>
      </c>
      <c r="AV97" s="13" t="s">
        <v>86</v>
      </c>
      <c r="AW97" s="13" t="s">
        <v>41</v>
      </c>
      <c r="AX97" s="13" t="s">
        <v>78</v>
      </c>
      <c r="AY97" s="238" t="s">
        <v>160</v>
      </c>
    </row>
    <row r="98" s="11" customFormat="1">
      <c r="B98" s="209"/>
      <c r="C98" s="210"/>
      <c r="D98" s="211" t="s">
        <v>169</v>
      </c>
      <c r="E98" s="212" t="s">
        <v>35</v>
      </c>
      <c r="F98" s="213" t="s">
        <v>218</v>
      </c>
      <c r="G98" s="210"/>
      <c r="H98" s="214">
        <v>9</v>
      </c>
      <c r="I98" s="210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169</v>
      </c>
      <c r="AU98" s="219" t="s">
        <v>88</v>
      </c>
      <c r="AV98" s="11" t="s">
        <v>88</v>
      </c>
      <c r="AW98" s="11" t="s">
        <v>41</v>
      </c>
      <c r="AX98" s="11" t="s">
        <v>78</v>
      </c>
      <c r="AY98" s="219" t="s">
        <v>160</v>
      </c>
    </row>
    <row r="99" s="13" customFormat="1">
      <c r="B99" s="230"/>
      <c r="C99" s="231"/>
      <c r="D99" s="211" t="s">
        <v>169</v>
      </c>
      <c r="E99" s="232" t="s">
        <v>35</v>
      </c>
      <c r="F99" s="233" t="s">
        <v>199</v>
      </c>
      <c r="G99" s="231"/>
      <c r="H99" s="232" t="s">
        <v>35</v>
      </c>
      <c r="I99" s="231"/>
      <c r="J99" s="231"/>
      <c r="K99" s="231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169</v>
      </c>
      <c r="AU99" s="238" t="s">
        <v>88</v>
      </c>
      <c r="AV99" s="13" t="s">
        <v>86</v>
      </c>
      <c r="AW99" s="13" t="s">
        <v>41</v>
      </c>
      <c r="AX99" s="13" t="s">
        <v>78</v>
      </c>
      <c r="AY99" s="238" t="s">
        <v>160</v>
      </c>
    </row>
    <row r="100" s="11" customFormat="1">
      <c r="B100" s="209"/>
      <c r="C100" s="210"/>
      <c r="D100" s="211" t="s">
        <v>169</v>
      </c>
      <c r="E100" s="212" t="s">
        <v>35</v>
      </c>
      <c r="F100" s="213" t="s">
        <v>239</v>
      </c>
      <c r="G100" s="210"/>
      <c r="H100" s="214">
        <v>12</v>
      </c>
      <c r="I100" s="210"/>
      <c r="J100" s="210"/>
      <c r="K100" s="210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169</v>
      </c>
      <c r="AU100" s="219" t="s">
        <v>88</v>
      </c>
      <c r="AV100" s="11" t="s">
        <v>88</v>
      </c>
      <c r="AW100" s="11" t="s">
        <v>41</v>
      </c>
      <c r="AX100" s="11" t="s">
        <v>78</v>
      </c>
      <c r="AY100" s="219" t="s">
        <v>160</v>
      </c>
    </row>
    <row r="101" s="12" customFormat="1">
      <c r="B101" s="220"/>
      <c r="C101" s="221"/>
      <c r="D101" s="211" t="s">
        <v>169</v>
      </c>
      <c r="E101" s="222" t="s">
        <v>35</v>
      </c>
      <c r="F101" s="223" t="s">
        <v>176</v>
      </c>
      <c r="G101" s="221"/>
      <c r="H101" s="224">
        <v>21</v>
      </c>
      <c r="I101" s="221"/>
      <c r="J101" s="221"/>
      <c r="K101" s="221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169</v>
      </c>
      <c r="AU101" s="229" t="s">
        <v>88</v>
      </c>
      <c r="AV101" s="12" t="s">
        <v>167</v>
      </c>
      <c r="AW101" s="12" t="s">
        <v>41</v>
      </c>
      <c r="AX101" s="12" t="s">
        <v>86</v>
      </c>
      <c r="AY101" s="229" t="s">
        <v>160</v>
      </c>
    </row>
    <row r="102" s="1" customFormat="1" ht="63.75" customHeight="1">
      <c r="B102" s="41"/>
      <c r="C102" s="198" t="s">
        <v>167</v>
      </c>
      <c r="D102" s="198" t="s">
        <v>162</v>
      </c>
      <c r="E102" s="199" t="s">
        <v>203</v>
      </c>
      <c r="F102" s="200" t="s">
        <v>204</v>
      </c>
      <c r="G102" s="201" t="s">
        <v>195</v>
      </c>
      <c r="H102" s="202">
        <v>9</v>
      </c>
      <c r="I102" s="203">
        <v>196</v>
      </c>
      <c r="J102" s="203">
        <f>ROUND(I102*H102,2)</f>
        <v>1764</v>
      </c>
      <c r="K102" s="200" t="s">
        <v>166</v>
      </c>
      <c r="L102" s="67"/>
      <c r="M102" s="204" t="s">
        <v>35</v>
      </c>
      <c r="N102" s="205" t="s">
        <v>49</v>
      </c>
      <c r="O102" s="206">
        <v>0.54700000000000004</v>
      </c>
      <c r="P102" s="206">
        <f>O102*H102</f>
        <v>4.923</v>
      </c>
      <c r="Q102" s="206">
        <v>0.036900000000000002</v>
      </c>
      <c r="R102" s="206">
        <f>Q102*H102</f>
        <v>0.33210000000000001</v>
      </c>
      <c r="S102" s="206">
        <v>0</v>
      </c>
      <c r="T102" s="207">
        <f>S102*H102</f>
        <v>0</v>
      </c>
      <c r="AR102" s="24" t="s">
        <v>167</v>
      </c>
      <c r="AT102" s="24" t="s">
        <v>162</v>
      </c>
      <c r="AU102" s="24" t="s">
        <v>88</v>
      </c>
      <c r="AY102" s="24" t="s">
        <v>160</v>
      </c>
      <c r="BE102" s="208">
        <f>IF(N102="základní",J102,0)</f>
        <v>1764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24" t="s">
        <v>86</v>
      </c>
      <c r="BK102" s="208">
        <f>ROUND(I102*H102,2)</f>
        <v>1764</v>
      </c>
      <c r="BL102" s="24" t="s">
        <v>167</v>
      </c>
      <c r="BM102" s="24" t="s">
        <v>781</v>
      </c>
    </row>
    <row r="103" s="13" customFormat="1">
      <c r="B103" s="230"/>
      <c r="C103" s="231"/>
      <c r="D103" s="211" t="s">
        <v>169</v>
      </c>
      <c r="E103" s="232" t="s">
        <v>35</v>
      </c>
      <c r="F103" s="233" t="s">
        <v>608</v>
      </c>
      <c r="G103" s="231"/>
      <c r="H103" s="232" t="s">
        <v>35</v>
      </c>
      <c r="I103" s="231"/>
      <c r="J103" s="231"/>
      <c r="K103" s="231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169</v>
      </c>
      <c r="AU103" s="238" t="s">
        <v>88</v>
      </c>
      <c r="AV103" s="13" t="s">
        <v>86</v>
      </c>
      <c r="AW103" s="13" t="s">
        <v>41</v>
      </c>
      <c r="AX103" s="13" t="s">
        <v>78</v>
      </c>
      <c r="AY103" s="238" t="s">
        <v>160</v>
      </c>
    </row>
    <row r="104" s="11" customFormat="1">
      <c r="B104" s="209"/>
      <c r="C104" s="210"/>
      <c r="D104" s="211" t="s">
        <v>169</v>
      </c>
      <c r="E104" s="212" t="s">
        <v>35</v>
      </c>
      <c r="F104" s="213" t="s">
        <v>218</v>
      </c>
      <c r="G104" s="210"/>
      <c r="H104" s="214">
        <v>9</v>
      </c>
      <c r="I104" s="210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169</v>
      </c>
      <c r="AU104" s="219" t="s">
        <v>88</v>
      </c>
      <c r="AV104" s="11" t="s">
        <v>88</v>
      </c>
      <c r="AW104" s="11" t="s">
        <v>41</v>
      </c>
      <c r="AX104" s="11" t="s">
        <v>78</v>
      </c>
      <c r="AY104" s="219" t="s">
        <v>160</v>
      </c>
    </row>
    <row r="105" s="12" customFormat="1">
      <c r="B105" s="220"/>
      <c r="C105" s="221"/>
      <c r="D105" s="211" t="s">
        <v>169</v>
      </c>
      <c r="E105" s="222" t="s">
        <v>35</v>
      </c>
      <c r="F105" s="223" t="s">
        <v>176</v>
      </c>
      <c r="G105" s="221"/>
      <c r="H105" s="224">
        <v>9</v>
      </c>
      <c r="I105" s="221"/>
      <c r="J105" s="221"/>
      <c r="K105" s="221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169</v>
      </c>
      <c r="AU105" s="229" t="s">
        <v>88</v>
      </c>
      <c r="AV105" s="12" t="s">
        <v>167</v>
      </c>
      <c r="AW105" s="12" t="s">
        <v>41</v>
      </c>
      <c r="AX105" s="12" t="s">
        <v>86</v>
      </c>
      <c r="AY105" s="229" t="s">
        <v>160</v>
      </c>
    </row>
    <row r="106" s="1" customFormat="1" ht="25.5" customHeight="1">
      <c r="B106" s="41"/>
      <c r="C106" s="198" t="s">
        <v>113</v>
      </c>
      <c r="D106" s="198" t="s">
        <v>162</v>
      </c>
      <c r="E106" s="199" t="s">
        <v>209</v>
      </c>
      <c r="F106" s="200" t="s">
        <v>210</v>
      </c>
      <c r="G106" s="201" t="s">
        <v>195</v>
      </c>
      <c r="H106" s="202">
        <v>225</v>
      </c>
      <c r="I106" s="203">
        <v>62.200000000000003</v>
      </c>
      <c r="J106" s="203">
        <f>ROUND(I106*H106,2)</f>
        <v>13995</v>
      </c>
      <c r="K106" s="200" t="s">
        <v>166</v>
      </c>
      <c r="L106" s="67"/>
      <c r="M106" s="204" t="s">
        <v>35</v>
      </c>
      <c r="N106" s="205" t="s">
        <v>49</v>
      </c>
      <c r="O106" s="206">
        <v>0.121</v>
      </c>
      <c r="P106" s="206">
        <f>O106*H106</f>
        <v>27.224999999999998</v>
      </c>
      <c r="Q106" s="206">
        <v>0.00014999999999999999</v>
      </c>
      <c r="R106" s="206">
        <f>Q106*H106</f>
        <v>0.033749999999999995</v>
      </c>
      <c r="S106" s="206">
        <v>0</v>
      </c>
      <c r="T106" s="207">
        <f>S106*H106</f>
        <v>0</v>
      </c>
      <c r="AR106" s="24" t="s">
        <v>167</v>
      </c>
      <c r="AT106" s="24" t="s">
        <v>162</v>
      </c>
      <c r="AU106" s="24" t="s">
        <v>88</v>
      </c>
      <c r="AY106" s="24" t="s">
        <v>160</v>
      </c>
      <c r="BE106" s="208">
        <f>IF(N106="základní",J106,0)</f>
        <v>13995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24" t="s">
        <v>86</v>
      </c>
      <c r="BK106" s="208">
        <f>ROUND(I106*H106,2)</f>
        <v>13995</v>
      </c>
      <c r="BL106" s="24" t="s">
        <v>167</v>
      </c>
      <c r="BM106" s="24" t="s">
        <v>782</v>
      </c>
    </row>
    <row r="107" s="11" customFormat="1">
      <c r="B107" s="209"/>
      <c r="C107" s="210"/>
      <c r="D107" s="211" t="s">
        <v>169</v>
      </c>
      <c r="E107" s="212" t="s">
        <v>35</v>
      </c>
      <c r="F107" s="213" t="s">
        <v>783</v>
      </c>
      <c r="G107" s="210"/>
      <c r="H107" s="214">
        <v>225</v>
      </c>
      <c r="I107" s="210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169</v>
      </c>
      <c r="AU107" s="219" t="s">
        <v>88</v>
      </c>
      <c r="AV107" s="11" t="s">
        <v>88</v>
      </c>
      <c r="AW107" s="11" t="s">
        <v>41</v>
      </c>
      <c r="AX107" s="11" t="s">
        <v>86</v>
      </c>
      <c r="AY107" s="219" t="s">
        <v>160</v>
      </c>
    </row>
    <row r="108" s="1" customFormat="1" ht="25.5" customHeight="1">
      <c r="B108" s="41"/>
      <c r="C108" s="198" t="s">
        <v>202</v>
      </c>
      <c r="D108" s="198" t="s">
        <v>162</v>
      </c>
      <c r="E108" s="199" t="s">
        <v>215</v>
      </c>
      <c r="F108" s="200" t="s">
        <v>216</v>
      </c>
      <c r="G108" s="201" t="s">
        <v>195</v>
      </c>
      <c r="H108" s="202">
        <v>225</v>
      </c>
      <c r="I108" s="203">
        <v>38.299999999999997</v>
      </c>
      <c r="J108" s="203">
        <f>ROUND(I108*H108,2)</f>
        <v>8617.5</v>
      </c>
      <c r="K108" s="200" t="s">
        <v>166</v>
      </c>
      <c r="L108" s="67"/>
      <c r="M108" s="204" t="s">
        <v>35</v>
      </c>
      <c r="N108" s="205" t="s">
        <v>49</v>
      </c>
      <c r="O108" s="206">
        <v>0.090999999999999998</v>
      </c>
      <c r="P108" s="206">
        <f>O108*H108</f>
        <v>20.474999999999998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AR108" s="24" t="s">
        <v>167</v>
      </c>
      <c r="AT108" s="24" t="s">
        <v>162</v>
      </c>
      <c r="AU108" s="24" t="s">
        <v>88</v>
      </c>
      <c r="AY108" s="24" t="s">
        <v>160</v>
      </c>
      <c r="BE108" s="208">
        <f>IF(N108="základní",J108,0)</f>
        <v>8617.5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24" t="s">
        <v>86</v>
      </c>
      <c r="BK108" s="208">
        <f>ROUND(I108*H108,2)</f>
        <v>8617.5</v>
      </c>
      <c r="BL108" s="24" t="s">
        <v>167</v>
      </c>
      <c r="BM108" s="24" t="s">
        <v>784</v>
      </c>
    </row>
    <row r="109" s="11" customFormat="1">
      <c r="B109" s="209"/>
      <c r="C109" s="210"/>
      <c r="D109" s="211" t="s">
        <v>169</v>
      </c>
      <c r="E109" s="212" t="s">
        <v>35</v>
      </c>
      <c r="F109" s="213" t="s">
        <v>783</v>
      </c>
      <c r="G109" s="210"/>
      <c r="H109" s="214">
        <v>225</v>
      </c>
      <c r="I109" s="210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169</v>
      </c>
      <c r="AU109" s="219" t="s">
        <v>88</v>
      </c>
      <c r="AV109" s="11" t="s">
        <v>88</v>
      </c>
      <c r="AW109" s="11" t="s">
        <v>41</v>
      </c>
      <c r="AX109" s="11" t="s">
        <v>86</v>
      </c>
      <c r="AY109" s="219" t="s">
        <v>160</v>
      </c>
    </row>
    <row r="110" s="1" customFormat="1" ht="25.5" customHeight="1">
      <c r="B110" s="41"/>
      <c r="C110" s="198" t="s">
        <v>208</v>
      </c>
      <c r="D110" s="198" t="s">
        <v>162</v>
      </c>
      <c r="E110" s="199" t="s">
        <v>228</v>
      </c>
      <c r="F110" s="200" t="s">
        <v>229</v>
      </c>
      <c r="G110" s="201" t="s">
        <v>230</v>
      </c>
      <c r="H110" s="202">
        <v>97.200000000000003</v>
      </c>
      <c r="I110" s="203">
        <v>383</v>
      </c>
      <c r="J110" s="203">
        <f>ROUND(I110*H110,2)</f>
        <v>37227.599999999999</v>
      </c>
      <c r="K110" s="200" t="s">
        <v>166</v>
      </c>
      <c r="L110" s="67"/>
      <c r="M110" s="204" t="s">
        <v>35</v>
      </c>
      <c r="N110" s="205" t="s">
        <v>49</v>
      </c>
      <c r="O110" s="206">
        <v>1.7629999999999999</v>
      </c>
      <c r="P110" s="206">
        <f>O110*H110</f>
        <v>171.36359999999999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AR110" s="24" t="s">
        <v>167</v>
      </c>
      <c r="AT110" s="24" t="s">
        <v>162</v>
      </c>
      <c r="AU110" s="24" t="s">
        <v>88</v>
      </c>
      <c r="AY110" s="24" t="s">
        <v>160</v>
      </c>
      <c r="BE110" s="208">
        <f>IF(N110="základní",J110,0)</f>
        <v>37227.599999999999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24" t="s">
        <v>86</v>
      </c>
      <c r="BK110" s="208">
        <f>ROUND(I110*H110,2)</f>
        <v>37227.599999999999</v>
      </c>
      <c r="BL110" s="24" t="s">
        <v>167</v>
      </c>
      <c r="BM110" s="24" t="s">
        <v>785</v>
      </c>
    </row>
    <row r="111" s="13" customFormat="1">
      <c r="B111" s="230"/>
      <c r="C111" s="231"/>
      <c r="D111" s="211" t="s">
        <v>169</v>
      </c>
      <c r="E111" s="232" t="s">
        <v>35</v>
      </c>
      <c r="F111" s="233" t="s">
        <v>604</v>
      </c>
      <c r="G111" s="231"/>
      <c r="H111" s="232" t="s">
        <v>35</v>
      </c>
      <c r="I111" s="231"/>
      <c r="J111" s="231"/>
      <c r="K111" s="231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169</v>
      </c>
      <c r="AU111" s="238" t="s">
        <v>88</v>
      </c>
      <c r="AV111" s="13" t="s">
        <v>86</v>
      </c>
      <c r="AW111" s="13" t="s">
        <v>41</v>
      </c>
      <c r="AX111" s="13" t="s">
        <v>78</v>
      </c>
      <c r="AY111" s="238" t="s">
        <v>160</v>
      </c>
    </row>
    <row r="112" s="11" customFormat="1">
      <c r="B112" s="209"/>
      <c r="C112" s="210"/>
      <c r="D112" s="211" t="s">
        <v>169</v>
      </c>
      <c r="E112" s="212" t="s">
        <v>35</v>
      </c>
      <c r="F112" s="213" t="s">
        <v>786</v>
      </c>
      <c r="G112" s="210"/>
      <c r="H112" s="214">
        <v>21.600000000000001</v>
      </c>
      <c r="I112" s="210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169</v>
      </c>
      <c r="AU112" s="219" t="s">
        <v>88</v>
      </c>
      <c r="AV112" s="11" t="s">
        <v>88</v>
      </c>
      <c r="AW112" s="11" t="s">
        <v>41</v>
      </c>
      <c r="AX112" s="11" t="s">
        <v>78</v>
      </c>
      <c r="AY112" s="219" t="s">
        <v>160</v>
      </c>
    </row>
    <row r="113" s="13" customFormat="1">
      <c r="B113" s="230"/>
      <c r="C113" s="231"/>
      <c r="D113" s="211" t="s">
        <v>169</v>
      </c>
      <c r="E113" s="232" t="s">
        <v>35</v>
      </c>
      <c r="F113" s="233" t="s">
        <v>199</v>
      </c>
      <c r="G113" s="231"/>
      <c r="H113" s="232" t="s">
        <v>35</v>
      </c>
      <c r="I113" s="231"/>
      <c r="J113" s="231"/>
      <c r="K113" s="231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169</v>
      </c>
      <c r="AU113" s="238" t="s">
        <v>88</v>
      </c>
      <c r="AV113" s="13" t="s">
        <v>86</v>
      </c>
      <c r="AW113" s="13" t="s">
        <v>41</v>
      </c>
      <c r="AX113" s="13" t="s">
        <v>78</v>
      </c>
      <c r="AY113" s="238" t="s">
        <v>160</v>
      </c>
    </row>
    <row r="114" s="11" customFormat="1">
      <c r="B114" s="209"/>
      <c r="C114" s="210"/>
      <c r="D114" s="211" t="s">
        <v>169</v>
      </c>
      <c r="E114" s="212" t="s">
        <v>35</v>
      </c>
      <c r="F114" s="213" t="s">
        <v>787</v>
      </c>
      <c r="G114" s="210"/>
      <c r="H114" s="214">
        <v>43.200000000000003</v>
      </c>
      <c r="I114" s="210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169</v>
      </c>
      <c r="AU114" s="219" t="s">
        <v>88</v>
      </c>
      <c r="AV114" s="11" t="s">
        <v>88</v>
      </c>
      <c r="AW114" s="11" t="s">
        <v>41</v>
      </c>
      <c r="AX114" s="11" t="s">
        <v>78</v>
      </c>
      <c r="AY114" s="219" t="s">
        <v>160</v>
      </c>
    </row>
    <row r="115" s="13" customFormat="1">
      <c r="B115" s="230"/>
      <c r="C115" s="231"/>
      <c r="D115" s="211" t="s">
        <v>169</v>
      </c>
      <c r="E115" s="232" t="s">
        <v>35</v>
      </c>
      <c r="F115" s="233" t="s">
        <v>608</v>
      </c>
      <c r="G115" s="231"/>
      <c r="H115" s="232" t="s">
        <v>35</v>
      </c>
      <c r="I115" s="231"/>
      <c r="J115" s="231"/>
      <c r="K115" s="231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169</v>
      </c>
      <c r="AU115" s="238" t="s">
        <v>88</v>
      </c>
      <c r="AV115" s="13" t="s">
        <v>86</v>
      </c>
      <c r="AW115" s="13" t="s">
        <v>41</v>
      </c>
      <c r="AX115" s="13" t="s">
        <v>78</v>
      </c>
      <c r="AY115" s="238" t="s">
        <v>160</v>
      </c>
    </row>
    <row r="116" s="11" customFormat="1">
      <c r="B116" s="209"/>
      <c r="C116" s="210"/>
      <c r="D116" s="211" t="s">
        <v>169</v>
      </c>
      <c r="E116" s="212" t="s">
        <v>35</v>
      </c>
      <c r="F116" s="213" t="s">
        <v>788</v>
      </c>
      <c r="G116" s="210"/>
      <c r="H116" s="214">
        <v>32.399999999999999</v>
      </c>
      <c r="I116" s="210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169</v>
      </c>
      <c r="AU116" s="219" t="s">
        <v>88</v>
      </c>
      <c r="AV116" s="11" t="s">
        <v>88</v>
      </c>
      <c r="AW116" s="11" t="s">
        <v>41</v>
      </c>
      <c r="AX116" s="11" t="s">
        <v>78</v>
      </c>
      <c r="AY116" s="219" t="s">
        <v>160</v>
      </c>
    </row>
    <row r="117" s="12" customFormat="1">
      <c r="B117" s="220"/>
      <c r="C117" s="221"/>
      <c r="D117" s="211" t="s">
        <v>169</v>
      </c>
      <c r="E117" s="222" t="s">
        <v>35</v>
      </c>
      <c r="F117" s="223" t="s">
        <v>176</v>
      </c>
      <c r="G117" s="221"/>
      <c r="H117" s="224">
        <v>97.200000000000003</v>
      </c>
      <c r="I117" s="221"/>
      <c r="J117" s="221"/>
      <c r="K117" s="221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169</v>
      </c>
      <c r="AU117" s="229" t="s">
        <v>88</v>
      </c>
      <c r="AV117" s="12" t="s">
        <v>167</v>
      </c>
      <c r="AW117" s="12" t="s">
        <v>41</v>
      </c>
      <c r="AX117" s="12" t="s">
        <v>86</v>
      </c>
      <c r="AY117" s="229" t="s">
        <v>160</v>
      </c>
    </row>
    <row r="118" s="1" customFormat="1" ht="38.25" customHeight="1">
      <c r="B118" s="41"/>
      <c r="C118" s="198" t="s">
        <v>214</v>
      </c>
      <c r="D118" s="198" t="s">
        <v>162</v>
      </c>
      <c r="E118" s="199" t="s">
        <v>240</v>
      </c>
      <c r="F118" s="200" t="s">
        <v>241</v>
      </c>
      <c r="G118" s="201" t="s">
        <v>230</v>
      </c>
      <c r="H118" s="202">
        <v>40.049999999999997</v>
      </c>
      <c r="I118" s="203">
        <v>181</v>
      </c>
      <c r="J118" s="203">
        <f>ROUND(I118*H118,2)</f>
        <v>7249.0500000000002</v>
      </c>
      <c r="K118" s="200" t="s">
        <v>166</v>
      </c>
      <c r="L118" s="67"/>
      <c r="M118" s="204" t="s">
        <v>35</v>
      </c>
      <c r="N118" s="205" t="s">
        <v>49</v>
      </c>
      <c r="O118" s="206">
        <v>0.58599999999999997</v>
      </c>
      <c r="P118" s="206">
        <f>O118*H118</f>
        <v>23.469299999999997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AR118" s="24" t="s">
        <v>167</v>
      </c>
      <c r="AT118" s="24" t="s">
        <v>162</v>
      </c>
      <c r="AU118" s="24" t="s">
        <v>88</v>
      </c>
      <c r="AY118" s="24" t="s">
        <v>160</v>
      </c>
      <c r="BE118" s="208">
        <f>IF(N118="základní",J118,0)</f>
        <v>7249.0500000000002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24" t="s">
        <v>86</v>
      </c>
      <c r="BK118" s="208">
        <f>ROUND(I118*H118,2)</f>
        <v>7249.0500000000002</v>
      </c>
      <c r="BL118" s="24" t="s">
        <v>167</v>
      </c>
      <c r="BM118" s="24" t="s">
        <v>789</v>
      </c>
    </row>
    <row r="119" s="11" customFormat="1">
      <c r="B119" s="209"/>
      <c r="C119" s="210"/>
      <c r="D119" s="211" t="s">
        <v>169</v>
      </c>
      <c r="E119" s="212" t="s">
        <v>35</v>
      </c>
      <c r="F119" s="213" t="s">
        <v>790</v>
      </c>
      <c r="G119" s="210"/>
      <c r="H119" s="214">
        <v>135</v>
      </c>
      <c r="I119" s="210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169</v>
      </c>
      <c r="AU119" s="219" t="s">
        <v>88</v>
      </c>
      <c r="AV119" s="11" t="s">
        <v>88</v>
      </c>
      <c r="AW119" s="11" t="s">
        <v>41</v>
      </c>
      <c r="AX119" s="11" t="s">
        <v>78</v>
      </c>
      <c r="AY119" s="219" t="s">
        <v>160</v>
      </c>
    </row>
    <row r="120" s="13" customFormat="1">
      <c r="B120" s="230"/>
      <c r="C120" s="231"/>
      <c r="D120" s="211" t="s">
        <v>169</v>
      </c>
      <c r="E120" s="232" t="s">
        <v>35</v>
      </c>
      <c r="F120" s="233" t="s">
        <v>250</v>
      </c>
      <c r="G120" s="231"/>
      <c r="H120" s="232" t="s">
        <v>35</v>
      </c>
      <c r="I120" s="231"/>
      <c r="J120" s="231"/>
      <c r="K120" s="231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169</v>
      </c>
      <c r="AU120" s="238" t="s">
        <v>88</v>
      </c>
      <c r="AV120" s="13" t="s">
        <v>86</v>
      </c>
      <c r="AW120" s="13" t="s">
        <v>41</v>
      </c>
      <c r="AX120" s="13" t="s">
        <v>78</v>
      </c>
      <c r="AY120" s="238" t="s">
        <v>160</v>
      </c>
    </row>
    <row r="121" s="11" customFormat="1">
      <c r="B121" s="209"/>
      <c r="C121" s="210"/>
      <c r="D121" s="211" t="s">
        <v>169</v>
      </c>
      <c r="E121" s="212" t="s">
        <v>35</v>
      </c>
      <c r="F121" s="213" t="s">
        <v>791</v>
      </c>
      <c r="G121" s="210"/>
      <c r="H121" s="214">
        <v>-34.875</v>
      </c>
      <c r="I121" s="210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169</v>
      </c>
      <c r="AU121" s="219" t="s">
        <v>88</v>
      </c>
      <c r="AV121" s="11" t="s">
        <v>88</v>
      </c>
      <c r="AW121" s="11" t="s">
        <v>41</v>
      </c>
      <c r="AX121" s="11" t="s">
        <v>78</v>
      </c>
      <c r="AY121" s="219" t="s">
        <v>160</v>
      </c>
    </row>
    <row r="122" s="12" customFormat="1">
      <c r="B122" s="220"/>
      <c r="C122" s="221"/>
      <c r="D122" s="211" t="s">
        <v>169</v>
      </c>
      <c r="E122" s="222" t="s">
        <v>570</v>
      </c>
      <c r="F122" s="223" t="s">
        <v>176</v>
      </c>
      <c r="G122" s="221"/>
      <c r="H122" s="224">
        <v>100.125</v>
      </c>
      <c r="I122" s="221"/>
      <c r="J122" s="221"/>
      <c r="K122" s="221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169</v>
      </c>
      <c r="AU122" s="229" t="s">
        <v>88</v>
      </c>
      <c r="AV122" s="12" t="s">
        <v>167</v>
      </c>
      <c r="AW122" s="12" t="s">
        <v>41</v>
      </c>
      <c r="AX122" s="12" t="s">
        <v>86</v>
      </c>
      <c r="AY122" s="229" t="s">
        <v>160</v>
      </c>
    </row>
    <row r="123" s="13" customFormat="1">
      <c r="B123" s="230"/>
      <c r="C123" s="231"/>
      <c r="D123" s="211" t="s">
        <v>169</v>
      </c>
      <c r="E123" s="232" t="s">
        <v>35</v>
      </c>
      <c r="F123" s="233" t="s">
        <v>642</v>
      </c>
      <c r="G123" s="231"/>
      <c r="H123" s="232" t="s">
        <v>35</v>
      </c>
      <c r="I123" s="231"/>
      <c r="J123" s="231"/>
      <c r="K123" s="231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169</v>
      </c>
      <c r="AU123" s="238" t="s">
        <v>88</v>
      </c>
      <c r="AV123" s="13" t="s">
        <v>86</v>
      </c>
      <c r="AW123" s="13" t="s">
        <v>41</v>
      </c>
      <c r="AX123" s="13" t="s">
        <v>78</v>
      </c>
      <c r="AY123" s="238" t="s">
        <v>160</v>
      </c>
    </row>
    <row r="124" s="11" customFormat="1">
      <c r="B124" s="209"/>
      <c r="C124" s="210"/>
      <c r="D124" s="211" t="s">
        <v>169</v>
      </c>
      <c r="E124" s="210"/>
      <c r="F124" s="213" t="s">
        <v>792</v>
      </c>
      <c r="G124" s="210"/>
      <c r="H124" s="214">
        <v>40.049999999999997</v>
      </c>
      <c r="I124" s="210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169</v>
      </c>
      <c r="AU124" s="219" t="s">
        <v>88</v>
      </c>
      <c r="AV124" s="11" t="s">
        <v>88</v>
      </c>
      <c r="AW124" s="11" t="s">
        <v>6</v>
      </c>
      <c r="AX124" s="11" t="s">
        <v>86</v>
      </c>
      <c r="AY124" s="219" t="s">
        <v>160</v>
      </c>
    </row>
    <row r="125" s="1" customFormat="1" ht="38.25" customHeight="1">
      <c r="B125" s="41"/>
      <c r="C125" s="198" t="s">
        <v>218</v>
      </c>
      <c r="D125" s="198" t="s">
        <v>162</v>
      </c>
      <c r="E125" s="199" t="s">
        <v>257</v>
      </c>
      <c r="F125" s="200" t="s">
        <v>258</v>
      </c>
      <c r="G125" s="201" t="s">
        <v>230</v>
      </c>
      <c r="H125" s="202">
        <v>20.024999999999999</v>
      </c>
      <c r="I125" s="203">
        <v>23.5</v>
      </c>
      <c r="J125" s="203">
        <f>ROUND(I125*H125,2)</f>
        <v>470.58999999999998</v>
      </c>
      <c r="K125" s="200" t="s">
        <v>166</v>
      </c>
      <c r="L125" s="67"/>
      <c r="M125" s="204" t="s">
        <v>35</v>
      </c>
      <c r="N125" s="205" t="s">
        <v>49</v>
      </c>
      <c r="O125" s="206">
        <v>0.10000000000000001</v>
      </c>
      <c r="P125" s="206">
        <f>O125*H125</f>
        <v>2.0024999999999999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AR125" s="24" t="s">
        <v>167</v>
      </c>
      <c r="AT125" s="24" t="s">
        <v>162</v>
      </c>
      <c r="AU125" s="24" t="s">
        <v>88</v>
      </c>
      <c r="AY125" s="24" t="s">
        <v>160</v>
      </c>
      <c r="BE125" s="208">
        <f>IF(N125="základní",J125,0)</f>
        <v>470.58999999999998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24" t="s">
        <v>86</v>
      </c>
      <c r="BK125" s="208">
        <f>ROUND(I125*H125,2)</f>
        <v>470.58999999999998</v>
      </c>
      <c r="BL125" s="24" t="s">
        <v>167</v>
      </c>
      <c r="BM125" s="24" t="s">
        <v>793</v>
      </c>
    </row>
    <row r="126" s="11" customFormat="1">
      <c r="B126" s="209"/>
      <c r="C126" s="210"/>
      <c r="D126" s="211" t="s">
        <v>169</v>
      </c>
      <c r="E126" s="212" t="s">
        <v>35</v>
      </c>
      <c r="F126" s="213" t="s">
        <v>645</v>
      </c>
      <c r="G126" s="210"/>
      <c r="H126" s="214">
        <v>20.024999999999999</v>
      </c>
      <c r="I126" s="210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169</v>
      </c>
      <c r="AU126" s="219" t="s">
        <v>88</v>
      </c>
      <c r="AV126" s="11" t="s">
        <v>88</v>
      </c>
      <c r="AW126" s="11" t="s">
        <v>41</v>
      </c>
      <c r="AX126" s="11" t="s">
        <v>86</v>
      </c>
      <c r="AY126" s="219" t="s">
        <v>160</v>
      </c>
    </row>
    <row r="127" s="1" customFormat="1" ht="38.25" customHeight="1">
      <c r="B127" s="41"/>
      <c r="C127" s="198" t="s">
        <v>223</v>
      </c>
      <c r="D127" s="198" t="s">
        <v>162</v>
      </c>
      <c r="E127" s="199" t="s">
        <v>262</v>
      </c>
      <c r="F127" s="200" t="s">
        <v>263</v>
      </c>
      <c r="G127" s="201" t="s">
        <v>230</v>
      </c>
      <c r="H127" s="202">
        <v>60.075000000000003</v>
      </c>
      <c r="I127" s="203">
        <v>265</v>
      </c>
      <c r="J127" s="203">
        <f>ROUND(I127*H127,2)</f>
        <v>15919.879999999999</v>
      </c>
      <c r="K127" s="200" t="s">
        <v>166</v>
      </c>
      <c r="L127" s="67"/>
      <c r="M127" s="204" t="s">
        <v>35</v>
      </c>
      <c r="N127" s="205" t="s">
        <v>49</v>
      </c>
      <c r="O127" s="206">
        <v>0.75</v>
      </c>
      <c r="P127" s="206">
        <f>O127*H127</f>
        <v>45.056250000000006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AR127" s="24" t="s">
        <v>167</v>
      </c>
      <c r="AT127" s="24" t="s">
        <v>162</v>
      </c>
      <c r="AU127" s="24" t="s">
        <v>88</v>
      </c>
      <c r="AY127" s="24" t="s">
        <v>160</v>
      </c>
      <c r="BE127" s="208">
        <f>IF(N127="základní",J127,0)</f>
        <v>15919.879999999999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24" t="s">
        <v>86</v>
      </c>
      <c r="BK127" s="208">
        <f>ROUND(I127*H127,2)</f>
        <v>15919.879999999999</v>
      </c>
      <c r="BL127" s="24" t="s">
        <v>167</v>
      </c>
      <c r="BM127" s="24" t="s">
        <v>794</v>
      </c>
    </row>
    <row r="128" s="13" customFormat="1">
      <c r="B128" s="230"/>
      <c r="C128" s="231"/>
      <c r="D128" s="211" t="s">
        <v>169</v>
      </c>
      <c r="E128" s="232" t="s">
        <v>35</v>
      </c>
      <c r="F128" s="233" t="s">
        <v>647</v>
      </c>
      <c r="G128" s="231"/>
      <c r="H128" s="232" t="s">
        <v>35</v>
      </c>
      <c r="I128" s="231"/>
      <c r="J128" s="231"/>
      <c r="K128" s="231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169</v>
      </c>
      <c r="AU128" s="238" t="s">
        <v>88</v>
      </c>
      <c r="AV128" s="13" t="s">
        <v>86</v>
      </c>
      <c r="AW128" s="13" t="s">
        <v>41</v>
      </c>
      <c r="AX128" s="13" t="s">
        <v>78</v>
      </c>
      <c r="AY128" s="238" t="s">
        <v>160</v>
      </c>
    </row>
    <row r="129" s="11" customFormat="1">
      <c r="B129" s="209"/>
      <c r="C129" s="210"/>
      <c r="D129" s="211" t="s">
        <v>169</v>
      </c>
      <c r="E129" s="212" t="s">
        <v>35</v>
      </c>
      <c r="F129" s="213" t="s">
        <v>648</v>
      </c>
      <c r="G129" s="210"/>
      <c r="H129" s="214">
        <v>60.075000000000003</v>
      </c>
      <c r="I129" s="210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169</v>
      </c>
      <c r="AU129" s="219" t="s">
        <v>88</v>
      </c>
      <c r="AV129" s="11" t="s">
        <v>88</v>
      </c>
      <c r="AW129" s="11" t="s">
        <v>41</v>
      </c>
      <c r="AX129" s="11" t="s">
        <v>86</v>
      </c>
      <c r="AY129" s="219" t="s">
        <v>160</v>
      </c>
    </row>
    <row r="130" s="1" customFormat="1" ht="38.25" customHeight="1">
      <c r="B130" s="41"/>
      <c r="C130" s="198" t="s">
        <v>227</v>
      </c>
      <c r="D130" s="198" t="s">
        <v>162</v>
      </c>
      <c r="E130" s="199" t="s">
        <v>267</v>
      </c>
      <c r="F130" s="200" t="s">
        <v>268</v>
      </c>
      <c r="G130" s="201" t="s">
        <v>230</v>
      </c>
      <c r="H130" s="202">
        <v>30.038</v>
      </c>
      <c r="I130" s="203">
        <v>52.700000000000003</v>
      </c>
      <c r="J130" s="203">
        <f>ROUND(I130*H130,2)</f>
        <v>1583</v>
      </c>
      <c r="K130" s="200" t="s">
        <v>166</v>
      </c>
      <c r="L130" s="67"/>
      <c r="M130" s="204" t="s">
        <v>35</v>
      </c>
      <c r="N130" s="205" t="s">
        <v>49</v>
      </c>
      <c r="O130" s="206">
        <v>0.19800000000000001</v>
      </c>
      <c r="P130" s="206">
        <f>O130*H130</f>
        <v>5.9475240000000005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AR130" s="24" t="s">
        <v>167</v>
      </c>
      <c r="AT130" s="24" t="s">
        <v>162</v>
      </c>
      <c r="AU130" s="24" t="s">
        <v>88</v>
      </c>
      <c r="AY130" s="24" t="s">
        <v>160</v>
      </c>
      <c r="BE130" s="208">
        <f>IF(N130="základní",J130,0)</f>
        <v>1583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24" t="s">
        <v>86</v>
      </c>
      <c r="BK130" s="208">
        <f>ROUND(I130*H130,2)</f>
        <v>1583</v>
      </c>
      <c r="BL130" s="24" t="s">
        <v>167</v>
      </c>
      <c r="BM130" s="24" t="s">
        <v>795</v>
      </c>
    </row>
    <row r="131" s="11" customFormat="1">
      <c r="B131" s="209"/>
      <c r="C131" s="210"/>
      <c r="D131" s="211" t="s">
        <v>169</v>
      </c>
      <c r="E131" s="212" t="s">
        <v>35</v>
      </c>
      <c r="F131" s="213" t="s">
        <v>650</v>
      </c>
      <c r="G131" s="210"/>
      <c r="H131" s="214">
        <v>30.038</v>
      </c>
      <c r="I131" s="210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169</v>
      </c>
      <c r="AU131" s="219" t="s">
        <v>88</v>
      </c>
      <c r="AV131" s="11" t="s">
        <v>88</v>
      </c>
      <c r="AW131" s="11" t="s">
        <v>41</v>
      </c>
      <c r="AX131" s="11" t="s">
        <v>86</v>
      </c>
      <c r="AY131" s="219" t="s">
        <v>160</v>
      </c>
    </row>
    <row r="132" s="1" customFormat="1" ht="38.25" customHeight="1">
      <c r="B132" s="41"/>
      <c r="C132" s="198" t="s">
        <v>239</v>
      </c>
      <c r="D132" s="198" t="s">
        <v>162</v>
      </c>
      <c r="E132" s="199" t="s">
        <v>295</v>
      </c>
      <c r="F132" s="200" t="s">
        <v>296</v>
      </c>
      <c r="G132" s="201" t="s">
        <v>230</v>
      </c>
      <c r="H132" s="202">
        <v>50.063000000000002</v>
      </c>
      <c r="I132" s="203">
        <v>74.900000000000006</v>
      </c>
      <c r="J132" s="203">
        <f>ROUND(I132*H132,2)</f>
        <v>3749.7199999999998</v>
      </c>
      <c r="K132" s="200" t="s">
        <v>166</v>
      </c>
      <c r="L132" s="67"/>
      <c r="M132" s="204" t="s">
        <v>35</v>
      </c>
      <c r="N132" s="205" t="s">
        <v>49</v>
      </c>
      <c r="O132" s="206">
        <v>0.34499999999999997</v>
      </c>
      <c r="P132" s="206">
        <f>O132*H132</f>
        <v>17.271735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AR132" s="24" t="s">
        <v>167</v>
      </c>
      <c r="AT132" s="24" t="s">
        <v>162</v>
      </c>
      <c r="AU132" s="24" t="s">
        <v>88</v>
      </c>
      <c r="AY132" s="24" t="s">
        <v>160</v>
      </c>
      <c r="BE132" s="208">
        <f>IF(N132="základní",J132,0)</f>
        <v>3749.7199999999998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24" t="s">
        <v>86</v>
      </c>
      <c r="BK132" s="208">
        <f>ROUND(I132*H132,2)</f>
        <v>3749.7199999999998</v>
      </c>
      <c r="BL132" s="24" t="s">
        <v>167</v>
      </c>
      <c r="BM132" s="24" t="s">
        <v>796</v>
      </c>
    </row>
    <row r="133" s="11" customFormat="1">
      <c r="B133" s="209"/>
      <c r="C133" s="210"/>
      <c r="D133" s="211" t="s">
        <v>169</v>
      </c>
      <c r="E133" s="212" t="s">
        <v>35</v>
      </c>
      <c r="F133" s="213" t="s">
        <v>663</v>
      </c>
      <c r="G133" s="210"/>
      <c r="H133" s="214">
        <v>50.063000000000002</v>
      </c>
      <c r="I133" s="210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169</v>
      </c>
      <c r="AU133" s="219" t="s">
        <v>88</v>
      </c>
      <c r="AV133" s="11" t="s">
        <v>88</v>
      </c>
      <c r="AW133" s="11" t="s">
        <v>41</v>
      </c>
      <c r="AX133" s="11" t="s">
        <v>86</v>
      </c>
      <c r="AY133" s="219" t="s">
        <v>160</v>
      </c>
    </row>
    <row r="134" s="1" customFormat="1" ht="38.25" customHeight="1">
      <c r="B134" s="41"/>
      <c r="C134" s="198" t="s">
        <v>256</v>
      </c>
      <c r="D134" s="198" t="s">
        <v>162</v>
      </c>
      <c r="E134" s="199" t="s">
        <v>299</v>
      </c>
      <c r="F134" s="200" t="s">
        <v>300</v>
      </c>
      <c r="G134" s="201" t="s">
        <v>230</v>
      </c>
      <c r="H134" s="202">
        <v>88.337999999999994</v>
      </c>
      <c r="I134" s="203">
        <v>89.200000000000003</v>
      </c>
      <c r="J134" s="203">
        <f>ROUND(I134*H134,2)</f>
        <v>7879.75</v>
      </c>
      <c r="K134" s="200" t="s">
        <v>166</v>
      </c>
      <c r="L134" s="67"/>
      <c r="M134" s="204" t="s">
        <v>35</v>
      </c>
      <c r="N134" s="205" t="s">
        <v>49</v>
      </c>
      <c r="O134" s="206">
        <v>0.050000000000000003</v>
      </c>
      <c r="P134" s="206">
        <f>O134*H134</f>
        <v>4.4169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AR134" s="24" t="s">
        <v>167</v>
      </c>
      <c r="AT134" s="24" t="s">
        <v>162</v>
      </c>
      <c r="AU134" s="24" t="s">
        <v>88</v>
      </c>
      <c r="AY134" s="24" t="s">
        <v>160</v>
      </c>
      <c r="BE134" s="208">
        <f>IF(N134="základní",J134,0)</f>
        <v>7879.75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24" t="s">
        <v>86</v>
      </c>
      <c r="BK134" s="208">
        <f>ROUND(I134*H134,2)</f>
        <v>7879.75</v>
      </c>
      <c r="BL134" s="24" t="s">
        <v>167</v>
      </c>
      <c r="BM134" s="24" t="s">
        <v>797</v>
      </c>
    </row>
    <row r="135" s="11" customFormat="1">
      <c r="B135" s="209"/>
      <c r="C135" s="210"/>
      <c r="D135" s="211" t="s">
        <v>169</v>
      </c>
      <c r="E135" s="212" t="s">
        <v>35</v>
      </c>
      <c r="F135" s="213" t="s">
        <v>665</v>
      </c>
      <c r="G135" s="210"/>
      <c r="H135" s="214">
        <v>88.337999999999994</v>
      </c>
      <c r="I135" s="210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169</v>
      </c>
      <c r="AU135" s="219" t="s">
        <v>88</v>
      </c>
      <c r="AV135" s="11" t="s">
        <v>88</v>
      </c>
      <c r="AW135" s="11" t="s">
        <v>41</v>
      </c>
      <c r="AX135" s="11" t="s">
        <v>86</v>
      </c>
      <c r="AY135" s="219" t="s">
        <v>160</v>
      </c>
    </row>
    <row r="136" s="1" customFormat="1" ht="38.25" customHeight="1">
      <c r="B136" s="41"/>
      <c r="C136" s="198" t="s">
        <v>261</v>
      </c>
      <c r="D136" s="198" t="s">
        <v>162</v>
      </c>
      <c r="E136" s="199" t="s">
        <v>304</v>
      </c>
      <c r="F136" s="200" t="s">
        <v>305</v>
      </c>
      <c r="G136" s="201" t="s">
        <v>230</v>
      </c>
      <c r="H136" s="202">
        <v>58.5</v>
      </c>
      <c r="I136" s="203">
        <v>226</v>
      </c>
      <c r="J136" s="203">
        <f>ROUND(I136*H136,2)</f>
        <v>13221</v>
      </c>
      <c r="K136" s="200" t="s">
        <v>166</v>
      </c>
      <c r="L136" s="67"/>
      <c r="M136" s="204" t="s">
        <v>35</v>
      </c>
      <c r="N136" s="205" t="s">
        <v>49</v>
      </c>
      <c r="O136" s="206">
        <v>0.083000000000000004</v>
      </c>
      <c r="P136" s="206">
        <f>O136*H136</f>
        <v>4.8555000000000001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AR136" s="24" t="s">
        <v>167</v>
      </c>
      <c r="AT136" s="24" t="s">
        <v>162</v>
      </c>
      <c r="AU136" s="24" t="s">
        <v>88</v>
      </c>
      <c r="AY136" s="24" t="s">
        <v>160</v>
      </c>
      <c r="BE136" s="208">
        <f>IF(N136="základní",J136,0)</f>
        <v>13221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24" t="s">
        <v>86</v>
      </c>
      <c r="BK136" s="208">
        <f>ROUND(I136*H136,2)</f>
        <v>13221</v>
      </c>
      <c r="BL136" s="24" t="s">
        <v>167</v>
      </c>
      <c r="BM136" s="24" t="s">
        <v>798</v>
      </c>
    </row>
    <row r="137" s="11" customFormat="1">
      <c r="B137" s="209"/>
      <c r="C137" s="210"/>
      <c r="D137" s="211" t="s">
        <v>169</v>
      </c>
      <c r="E137" s="212" t="s">
        <v>35</v>
      </c>
      <c r="F137" s="213" t="s">
        <v>578</v>
      </c>
      <c r="G137" s="210"/>
      <c r="H137" s="214">
        <v>58.5</v>
      </c>
      <c r="I137" s="210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169</v>
      </c>
      <c r="AU137" s="219" t="s">
        <v>88</v>
      </c>
      <c r="AV137" s="11" t="s">
        <v>88</v>
      </c>
      <c r="AW137" s="11" t="s">
        <v>41</v>
      </c>
      <c r="AX137" s="11" t="s">
        <v>86</v>
      </c>
      <c r="AY137" s="219" t="s">
        <v>160</v>
      </c>
    </row>
    <row r="138" s="1" customFormat="1" ht="25.5" customHeight="1">
      <c r="B138" s="41"/>
      <c r="C138" s="198" t="s">
        <v>10</v>
      </c>
      <c r="D138" s="198" t="s">
        <v>162</v>
      </c>
      <c r="E138" s="199" t="s">
        <v>310</v>
      </c>
      <c r="F138" s="200" t="s">
        <v>311</v>
      </c>
      <c r="G138" s="201" t="s">
        <v>230</v>
      </c>
      <c r="H138" s="202">
        <v>44.168999999999997</v>
      </c>
      <c r="I138" s="203">
        <v>54.700000000000003</v>
      </c>
      <c r="J138" s="203">
        <f>ROUND(I138*H138,2)</f>
        <v>2416.04</v>
      </c>
      <c r="K138" s="200" t="s">
        <v>166</v>
      </c>
      <c r="L138" s="67"/>
      <c r="M138" s="204" t="s">
        <v>35</v>
      </c>
      <c r="N138" s="205" t="s">
        <v>49</v>
      </c>
      <c r="O138" s="206">
        <v>0.097000000000000003</v>
      </c>
      <c r="P138" s="206">
        <f>O138*H138</f>
        <v>4.2843929999999997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AR138" s="24" t="s">
        <v>167</v>
      </c>
      <c r="AT138" s="24" t="s">
        <v>162</v>
      </c>
      <c r="AU138" s="24" t="s">
        <v>88</v>
      </c>
      <c r="AY138" s="24" t="s">
        <v>160</v>
      </c>
      <c r="BE138" s="208">
        <f>IF(N138="základní",J138,0)</f>
        <v>2416.04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24" t="s">
        <v>86</v>
      </c>
      <c r="BK138" s="208">
        <f>ROUND(I138*H138,2)</f>
        <v>2416.04</v>
      </c>
      <c r="BL138" s="24" t="s">
        <v>167</v>
      </c>
      <c r="BM138" s="24" t="s">
        <v>799</v>
      </c>
    </row>
    <row r="139" s="11" customFormat="1">
      <c r="B139" s="209"/>
      <c r="C139" s="210"/>
      <c r="D139" s="211" t="s">
        <v>169</v>
      </c>
      <c r="E139" s="212" t="s">
        <v>35</v>
      </c>
      <c r="F139" s="213" t="s">
        <v>583</v>
      </c>
      <c r="G139" s="210"/>
      <c r="H139" s="214">
        <v>44.168999999999997</v>
      </c>
      <c r="I139" s="210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169</v>
      </c>
      <c r="AU139" s="219" t="s">
        <v>88</v>
      </c>
      <c r="AV139" s="11" t="s">
        <v>88</v>
      </c>
      <c r="AW139" s="11" t="s">
        <v>41</v>
      </c>
      <c r="AX139" s="11" t="s">
        <v>86</v>
      </c>
      <c r="AY139" s="219" t="s">
        <v>160</v>
      </c>
    </row>
    <row r="140" s="1" customFormat="1" ht="16.5" customHeight="1">
      <c r="B140" s="41"/>
      <c r="C140" s="198" t="s">
        <v>271</v>
      </c>
      <c r="D140" s="198" t="s">
        <v>162</v>
      </c>
      <c r="E140" s="199" t="s">
        <v>315</v>
      </c>
      <c r="F140" s="200" t="s">
        <v>316</v>
      </c>
      <c r="G140" s="201" t="s">
        <v>230</v>
      </c>
      <c r="H140" s="202">
        <v>100.125</v>
      </c>
      <c r="I140" s="203">
        <v>14.9</v>
      </c>
      <c r="J140" s="203">
        <f>ROUND(I140*H140,2)</f>
        <v>1491.8599999999999</v>
      </c>
      <c r="K140" s="200" t="s">
        <v>166</v>
      </c>
      <c r="L140" s="67"/>
      <c r="M140" s="204" t="s">
        <v>35</v>
      </c>
      <c r="N140" s="205" t="s">
        <v>49</v>
      </c>
      <c r="O140" s="206">
        <v>0.0089999999999999993</v>
      </c>
      <c r="P140" s="206">
        <f>O140*H140</f>
        <v>0.90112499999999995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AR140" s="24" t="s">
        <v>167</v>
      </c>
      <c r="AT140" s="24" t="s">
        <v>162</v>
      </c>
      <c r="AU140" s="24" t="s">
        <v>88</v>
      </c>
      <c r="AY140" s="24" t="s">
        <v>160</v>
      </c>
      <c r="BE140" s="208">
        <f>IF(N140="základní",J140,0)</f>
        <v>1491.8599999999999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24" t="s">
        <v>86</v>
      </c>
      <c r="BK140" s="208">
        <f>ROUND(I140*H140,2)</f>
        <v>1491.8599999999999</v>
      </c>
      <c r="BL140" s="24" t="s">
        <v>167</v>
      </c>
      <c r="BM140" s="24" t="s">
        <v>800</v>
      </c>
    </row>
    <row r="141" s="11" customFormat="1">
      <c r="B141" s="209"/>
      <c r="C141" s="210"/>
      <c r="D141" s="211" t="s">
        <v>169</v>
      </c>
      <c r="E141" s="212" t="s">
        <v>35</v>
      </c>
      <c r="F141" s="213" t="s">
        <v>570</v>
      </c>
      <c r="G141" s="210"/>
      <c r="H141" s="214">
        <v>100.125</v>
      </c>
      <c r="I141" s="210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169</v>
      </c>
      <c r="AU141" s="219" t="s">
        <v>88</v>
      </c>
      <c r="AV141" s="11" t="s">
        <v>88</v>
      </c>
      <c r="AW141" s="11" t="s">
        <v>41</v>
      </c>
      <c r="AX141" s="11" t="s">
        <v>78</v>
      </c>
      <c r="AY141" s="219" t="s">
        <v>160</v>
      </c>
    </row>
    <row r="142" s="12" customFormat="1">
      <c r="B142" s="220"/>
      <c r="C142" s="221"/>
      <c r="D142" s="211" t="s">
        <v>169</v>
      </c>
      <c r="E142" s="222" t="s">
        <v>35</v>
      </c>
      <c r="F142" s="223" t="s">
        <v>176</v>
      </c>
      <c r="G142" s="221"/>
      <c r="H142" s="224">
        <v>100.125</v>
      </c>
      <c r="I142" s="221"/>
      <c r="J142" s="221"/>
      <c r="K142" s="221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169</v>
      </c>
      <c r="AU142" s="229" t="s">
        <v>88</v>
      </c>
      <c r="AV142" s="12" t="s">
        <v>167</v>
      </c>
      <c r="AW142" s="12" t="s">
        <v>41</v>
      </c>
      <c r="AX142" s="12" t="s">
        <v>86</v>
      </c>
      <c r="AY142" s="229" t="s">
        <v>160</v>
      </c>
    </row>
    <row r="143" s="1" customFormat="1" ht="16.5" customHeight="1">
      <c r="B143" s="41"/>
      <c r="C143" s="198" t="s">
        <v>280</v>
      </c>
      <c r="D143" s="198" t="s">
        <v>162</v>
      </c>
      <c r="E143" s="199" t="s">
        <v>319</v>
      </c>
      <c r="F143" s="200" t="s">
        <v>320</v>
      </c>
      <c r="G143" s="201" t="s">
        <v>321</v>
      </c>
      <c r="H143" s="202">
        <v>105.3</v>
      </c>
      <c r="I143" s="203">
        <v>140</v>
      </c>
      <c r="J143" s="203">
        <f>ROUND(I143*H143,2)</f>
        <v>14742</v>
      </c>
      <c r="K143" s="200" t="s">
        <v>166</v>
      </c>
      <c r="L143" s="67"/>
      <c r="M143" s="204" t="s">
        <v>35</v>
      </c>
      <c r="N143" s="205" t="s">
        <v>49</v>
      </c>
      <c r="O143" s="206">
        <v>0</v>
      </c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AR143" s="24" t="s">
        <v>167</v>
      </c>
      <c r="AT143" s="24" t="s">
        <v>162</v>
      </c>
      <c r="AU143" s="24" t="s">
        <v>88</v>
      </c>
      <c r="AY143" s="24" t="s">
        <v>160</v>
      </c>
      <c r="BE143" s="208">
        <f>IF(N143="základní",J143,0)</f>
        <v>14742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24" t="s">
        <v>86</v>
      </c>
      <c r="BK143" s="208">
        <f>ROUND(I143*H143,2)</f>
        <v>14742</v>
      </c>
      <c r="BL143" s="24" t="s">
        <v>167</v>
      </c>
      <c r="BM143" s="24" t="s">
        <v>801</v>
      </c>
    </row>
    <row r="144" s="11" customFormat="1">
      <c r="B144" s="209"/>
      <c r="C144" s="210"/>
      <c r="D144" s="211" t="s">
        <v>169</v>
      </c>
      <c r="E144" s="212" t="s">
        <v>578</v>
      </c>
      <c r="F144" s="213" t="s">
        <v>802</v>
      </c>
      <c r="G144" s="210"/>
      <c r="H144" s="214">
        <v>58.5</v>
      </c>
      <c r="I144" s="210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169</v>
      </c>
      <c r="AU144" s="219" t="s">
        <v>88</v>
      </c>
      <c r="AV144" s="11" t="s">
        <v>88</v>
      </c>
      <c r="AW144" s="11" t="s">
        <v>41</v>
      </c>
      <c r="AX144" s="11" t="s">
        <v>86</v>
      </c>
      <c r="AY144" s="219" t="s">
        <v>160</v>
      </c>
    </row>
    <row r="145" s="11" customFormat="1">
      <c r="B145" s="209"/>
      <c r="C145" s="210"/>
      <c r="D145" s="211" t="s">
        <v>169</v>
      </c>
      <c r="E145" s="210"/>
      <c r="F145" s="213" t="s">
        <v>803</v>
      </c>
      <c r="G145" s="210"/>
      <c r="H145" s="214">
        <v>105.3</v>
      </c>
      <c r="I145" s="210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169</v>
      </c>
      <c r="AU145" s="219" t="s">
        <v>88</v>
      </c>
      <c r="AV145" s="11" t="s">
        <v>88</v>
      </c>
      <c r="AW145" s="11" t="s">
        <v>6</v>
      </c>
      <c r="AX145" s="11" t="s">
        <v>86</v>
      </c>
      <c r="AY145" s="219" t="s">
        <v>160</v>
      </c>
    </row>
    <row r="146" s="1" customFormat="1" ht="25.5" customHeight="1">
      <c r="B146" s="41"/>
      <c r="C146" s="198" t="s">
        <v>285</v>
      </c>
      <c r="D146" s="198" t="s">
        <v>162</v>
      </c>
      <c r="E146" s="199" t="s">
        <v>325</v>
      </c>
      <c r="F146" s="200" t="s">
        <v>326</v>
      </c>
      <c r="G146" s="201" t="s">
        <v>230</v>
      </c>
      <c r="H146" s="202">
        <v>44.168999999999997</v>
      </c>
      <c r="I146" s="203">
        <v>80.400000000000006</v>
      </c>
      <c r="J146" s="203">
        <f>ROUND(I146*H146,2)</f>
        <v>3551.1900000000001</v>
      </c>
      <c r="K146" s="200" t="s">
        <v>166</v>
      </c>
      <c r="L146" s="67"/>
      <c r="M146" s="204" t="s">
        <v>35</v>
      </c>
      <c r="N146" s="205" t="s">
        <v>49</v>
      </c>
      <c r="O146" s="206">
        <v>0.29899999999999999</v>
      </c>
      <c r="P146" s="206">
        <f>O146*H146</f>
        <v>13.206530999999998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AR146" s="24" t="s">
        <v>167</v>
      </c>
      <c r="AT146" s="24" t="s">
        <v>162</v>
      </c>
      <c r="AU146" s="24" t="s">
        <v>88</v>
      </c>
      <c r="AY146" s="24" t="s">
        <v>160</v>
      </c>
      <c r="BE146" s="208">
        <f>IF(N146="základní",J146,0)</f>
        <v>3551.1900000000001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24" t="s">
        <v>86</v>
      </c>
      <c r="BK146" s="208">
        <f>ROUND(I146*H146,2)</f>
        <v>3551.1900000000001</v>
      </c>
      <c r="BL146" s="24" t="s">
        <v>167</v>
      </c>
      <c r="BM146" s="24" t="s">
        <v>804</v>
      </c>
    </row>
    <row r="147" s="11" customFormat="1">
      <c r="B147" s="209"/>
      <c r="C147" s="210"/>
      <c r="D147" s="211" t="s">
        <v>169</v>
      </c>
      <c r="E147" s="212" t="s">
        <v>35</v>
      </c>
      <c r="F147" s="213" t="s">
        <v>674</v>
      </c>
      <c r="G147" s="210"/>
      <c r="H147" s="214">
        <v>42.896999999999998</v>
      </c>
      <c r="I147" s="210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169</v>
      </c>
      <c r="AU147" s="219" t="s">
        <v>88</v>
      </c>
      <c r="AV147" s="11" t="s">
        <v>88</v>
      </c>
      <c r="AW147" s="11" t="s">
        <v>41</v>
      </c>
      <c r="AX147" s="11" t="s">
        <v>78</v>
      </c>
      <c r="AY147" s="219" t="s">
        <v>160</v>
      </c>
    </row>
    <row r="148" s="11" customFormat="1">
      <c r="B148" s="209"/>
      <c r="C148" s="210"/>
      <c r="D148" s="211" t="s">
        <v>169</v>
      </c>
      <c r="E148" s="212" t="s">
        <v>35</v>
      </c>
      <c r="F148" s="213" t="s">
        <v>675</v>
      </c>
      <c r="G148" s="210"/>
      <c r="H148" s="214">
        <v>1.272</v>
      </c>
      <c r="I148" s="210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169</v>
      </c>
      <c r="AU148" s="219" t="s">
        <v>88</v>
      </c>
      <c r="AV148" s="11" t="s">
        <v>88</v>
      </c>
      <c r="AW148" s="11" t="s">
        <v>41</v>
      </c>
      <c r="AX148" s="11" t="s">
        <v>78</v>
      </c>
      <c r="AY148" s="219" t="s">
        <v>160</v>
      </c>
    </row>
    <row r="149" s="14" customFormat="1">
      <c r="B149" s="239"/>
      <c r="C149" s="240"/>
      <c r="D149" s="211" t="s">
        <v>169</v>
      </c>
      <c r="E149" s="241" t="s">
        <v>583</v>
      </c>
      <c r="F149" s="242" t="s">
        <v>330</v>
      </c>
      <c r="G149" s="240"/>
      <c r="H149" s="243">
        <v>44.168999999999997</v>
      </c>
      <c r="I149" s="240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AT149" s="248" t="s">
        <v>169</v>
      </c>
      <c r="AU149" s="248" t="s">
        <v>88</v>
      </c>
      <c r="AV149" s="14" t="s">
        <v>181</v>
      </c>
      <c r="AW149" s="14" t="s">
        <v>41</v>
      </c>
      <c r="AX149" s="14" t="s">
        <v>78</v>
      </c>
      <c r="AY149" s="248" t="s">
        <v>160</v>
      </c>
    </row>
    <row r="150" s="12" customFormat="1">
      <c r="B150" s="220"/>
      <c r="C150" s="221"/>
      <c r="D150" s="211" t="s">
        <v>169</v>
      </c>
      <c r="E150" s="222" t="s">
        <v>124</v>
      </c>
      <c r="F150" s="223" t="s">
        <v>176</v>
      </c>
      <c r="G150" s="221"/>
      <c r="H150" s="224">
        <v>44.168999999999997</v>
      </c>
      <c r="I150" s="221"/>
      <c r="J150" s="221"/>
      <c r="K150" s="221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169</v>
      </c>
      <c r="AU150" s="229" t="s">
        <v>88</v>
      </c>
      <c r="AV150" s="12" t="s">
        <v>167</v>
      </c>
      <c r="AW150" s="12" t="s">
        <v>41</v>
      </c>
      <c r="AX150" s="12" t="s">
        <v>86</v>
      </c>
      <c r="AY150" s="229" t="s">
        <v>160</v>
      </c>
    </row>
    <row r="151" s="1" customFormat="1" ht="38.25" customHeight="1">
      <c r="B151" s="41"/>
      <c r="C151" s="198" t="s">
        <v>290</v>
      </c>
      <c r="D151" s="198" t="s">
        <v>162</v>
      </c>
      <c r="E151" s="199" t="s">
        <v>345</v>
      </c>
      <c r="F151" s="200" t="s">
        <v>346</v>
      </c>
      <c r="G151" s="201" t="s">
        <v>230</v>
      </c>
      <c r="H151" s="202">
        <v>45.978000000000002</v>
      </c>
      <c r="I151" s="203">
        <v>182</v>
      </c>
      <c r="J151" s="203">
        <f>ROUND(I151*H151,2)</f>
        <v>8368</v>
      </c>
      <c r="K151" s="200" t="s">
        <v>166</v>
      </c>
      <c r="L151" s="67"/>
      <c r="M151" s="204" t="s">
        <v>35</v>
      </c>
      <c r="N151" s="205" t="s">
        <v>49</v>
      </c>
      <c r="O151" s="206">
        <v>0.28599999999999998</v>
      </c>
      <c r="P151" s="206">
        <f>O151*H151</f>
        <v>13.149707999999999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AR151" s="24" t="s">
        <v>167</v>
      </c>
      <c r="AT151" s="24" t="s">
        <v>162</v>
      </c>
      <c r="AU151" s="24" t="s">
        <v>88</v>
      </c>
      <c r="AY151" s="24" t="s">
        <v>160</v>
      </c>
      <c r="BE151" s="208">
        <f>IF(N151="základní",J151,0)</f>
        <v>8368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24" t="s">
        <v>86</v>
      </c>
      <c r="BK151" s="208">
        <f>ROUND(I151*H151,2)</f>
        <v>8368</v>
      </c>
      <c r="BL151" s="24" t="s">
        <v>167</v>
      </c>
      <c r="BM151" s="24" t="s">
        <v>805</v>
      </c>
    </row>
    <row r="152" s="11" customFormat="1">
      <c r="B152" s="209"/>
      <c r="C152" s="210"/>
      <c r="D152" s="211" t="s">
        <v>169</v>
      </c>
      <c r="E152" s="212" t="s">
        <v>35</v>
      </c>
      <c r="F152" s="213" t="s">
        <v>806</v>
      </c>
      <c r="G152" s="210"/>
      <c r="H152" s="214">
        <v>47.25</v>
      </c>
      <c r="I152" s="210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169</v>
      </c>
      <c r="AU152" s="219" t="s">
        <v>88</v>
      </c>
      <c r="AV152" s="11" t="s">
        <v>88</v>
      </c>
      <c r="AW152" s="11" t="s">
        <v>41</v>
      </c>
      <c r="AX152" s="11" t="s">
        <v>78</v>
      </c>
      <c r="AY152" s="219" t="s">
        <v>160</v>
      </c>
    </row>
    <row r="153" s="13" customFormat="1">
      <c r="B153" s="230"/>
      <c r="C153" s="231"/>
      <c r="D153" s="211" t="s">
        <v>169</v>
      </c>
      <c r="E153" s="232" t="s">
        <v>35</v>
      </c>
      <c r="F153" s="233" t="s">
        <v>354</v>
      </c>
      <c r="G153" s="231"/>
      <c r="H153" s="232" t="s">
        <v>35</v>
      </c>
      <c r="I153" s="231"/>
      <c r="J153" s="231"/>
      <c r="K153" s="231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169</v>
      </c>
      <c r="AU153" s="238" t="s">
        <v>88</v>
      </c>
      <c r="AV153" s="13" t="s">
        <v>86</v>
      </c>
      <c r="AW153" s="13" t="s">
        <v>41</v>
      </c>
      <c r="AX153" s="13" t="s">
        <v>78</v>
      </c>
      <c r="AY153" s="238" t="s">
        <v>160</v>
      </c>
    </row>
    <row r="154" s="11" customFormat="1">
      <c r="B154" s="209"/>
      <c r="C154" s="210"/>
      <c r="D154" s="211" t="s">
        <v>169</v>
      </c>
      <c r="E154" s="212" t="s">
        <v>580</v>
      </c>
      <c r="F154" s="213" t="s">
        <v>807</v>
      </c>
      <c r="G154" s="210"/>
      <c r="H154" s="214">
        <v>-1.272</v>
      </c>
      <c r="I154" s="210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169</v>
      </c>
      <c r="AU154" s="219" t="s">
        <v>88</v>
      </c>
      <c r="AV154" s="11" t="s">
        <v>88</v>
      </c>
      <c r="AW154" s="11" t="s">
        <v>41</v>
      </c>
      <c r="AX154" s="11" t="s">
        <v>78</v>
      </c>
      <c r="AY154" s="219" t="s">
        <v>160</v>
      </c>
    </row>
    <row r="155" s="12" customFormat="1">
      <c r="B155" s="220"/>
      <c r="C155" s="221"/>
      <c r="D155" s="211" t="s">
        <v>169</v>
      </c>
      <c r="E155" s="222" t="s">
        <v>118</v>
      </c>
      <c r="F155" s="223" t="s">
        <v>176</v>
      </c>
      <c r="G155" s="221"/>
      <c r="H155" s="224">
        <v>45.978000000000002</v>
      </c>
      <c r="I155" s="221"/>
      <c r="J155" s="221"/>
      <c r="K155" s="221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169</v>
      </c>
      <c r="AU155" s="229" t="s">
        <v>88</v>
      </c>
      <c r="AV155" s="12" t="s">
        <v>167</v>
      </c>
      <c r="AW155" s="12" t="s">
        <v>41</v>
      </c>
      <c r="AX155" s="12" t="s">
        <v>86</v>
      </c>
      <c r="AY155" s="229" t="s">
        <v>160</v>
      </c>
    </row>
    <row r="156" s="1" customFormat="1" ht="16.5" customHeight="1">
      <c r="B156" s="41"/>
      <c r="C156" s="249" t="s">
        <v>294</v>
      </c>
      <c r="D156" s="249" t="s">
        <v>339</v>
      </c>
      <c r="E156" s="250" t="s">
        <v>360</v>
      </c>
      <c r="F156" s="251" t="s">
        <v>361</v>
      </c>
      <c r="G156" s="252" t="s">
        <v>321</v>
      </c>
      <c r="H156" s="253">
        <v>91.956000000000003</v>
      </c>
      <c r="I156" s="254">
        <v>302</v>
      </c>
      <c r="J156" s="254">
        <f>ROUND(I156*H156,2)</f>
        <v>27770.709999999999</v>
      </c>
      <c r="K156" s="251" t="s">
        <v>166</v>
      </c>
      <c r="L156" s="255"/>
      <c r="M156" s="256" t="s">
        <v>35</v>
      </c>
      <c r="N156" s="257" t="s">
        <v>49</v>
      </c>
      <c r="O156" s="206">
        <v>0</v>
      </c>
      <c r="P156" s="206">
        <f>O156*H156</f>
        <v>0</v>
      </c>
      <c r="Q156" s="206">
        <v>1</v>
      </c>
      <c r="R156" s="206">
        <f>Q156*H156</f>
        <v>91.956000000000003</v>
      </c>
      <c r="S156" s="206">
        <v>0</v>
      </c>
      <c r="T156" s="207">
        <f>S156*H156</f>
        <v>0</v>
      </c>
      <c r="AR156" s="24" t="s">
        <v>214</v>
      </c>
      <c r="AT156" s="24" t="s">
        <v>339</v>
      </c>
      <c r="AU156" s="24" t="s">
        <v>88</v>
      </c>
      <c r="AY156" s="24" t="s">
        <v>160</v>
      </c>
      <c r="BE156" s="208">
        <f>IF(N156="základní",J156,0)</f>
        <v>27770.709999999999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24" t="s">
        <v>86</v>
      </c>
      <c r="BK156" s="208">
        <f>ROUND(I156*H156,2)</f>
        <v>27770.709999999999</v>
      </c>
      <c r="BL156" s="24" t="s">
        <v>167</v>
      </c>
      <c r="BM156" s="24" t="s">
        <v>808</v>
      </c>
    </row>
    <row r="157" s="11" customFormat="1">
      <c r="B157" s="209"/>
      <c r="C157" s="210"/>
      <c r="D157" s="211" t="s">
        <v>169</v>
      </c>
      <c r="E157" s="210"/>
      <c r="F157" s="213" t="s">
        <v>809</v>
      </c>
      <c r="G157" s="210"/>
      <c r="H157" s="214">
        <v>91.956000000000003</v>
      </c>
      <c r="I157" s="210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169</v>
      </c>
      <c r="AU157" s="219" t="s">
        <v>88</v>
      </c>
      <c r="AV157" s="11" t="s">
        <v>88</v>
      </c>
      <c r="AW157" s="11" t="s">
        <v>6</v>
      </c>
      <c r="AX157" s="11" t="s">
        <v>86</v>
      </c>
      <c r="AY157" s="219" t="s">
        <v>160</v>
      </c>
    </row>
    <row r="158" s="1" customFormat="1" ht="25.5" customHeight="1">
      <c r="B158" s="41"/>
      <c r="C158" s="198" t="s">
        <v>9</v>
      </c>
      <c r="D158" s="198" t="s">
        <v>162</v>
      </c>
      <c r="E158" s="199" t="s">
        <v>365</v>
      </c>
      <c r="F158" s="200" t="s">
        <v>366</v>
      </c>
      <c r="G158" s="201" t="s">
        <v>165</v>
      </c>
      <c r="H158" s="202">
        <v>112.5</v>
      </c>
      <c r="I158" s="203">
        <v>10</v>
      </c>
      <c r="J158" s="203">
        <f>ROUND(I158*H158,2)</f>
        <v>1125</v>
      </c>
      <c r="K158" s="200" t="s">
        <v>166</v>
      </c>
      <c r="L158" s="67"/>
      <c r="M158" s="204" t="s">
        <v>35</v>
      </c>
      <c r="N158" s="205" t="s">
        <v>49</v>
      </c>
      <c r="O158" s="206">
        <v>0.017999999999999999</v>
      </c>
      <c r="P158" s="206">
        <f>O158*H158</f>
        <v>2.0249999999999999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AR158" s="24" t="s">
        <v>167</v>
      </c>
      <c r="AT158" s="24" t="s">
        <v>162</v>
      </c>
      <c r="AU158" s="24" t="s">
        <v>88</v>
      </c>
      <c r="AY158" s="24" t="s">
        <v>160</v>
      </c>
      <c r="BE158" s="208">
        <f>IF(N158="základní",J158,0)</f>
        <v>1125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24" t="s">
        <v>86</v>
      </c>
      <c r="BK158" s="208">
        <f>ROUND(I158*H158,2)</f>
        <v>1125</v>
      </c>
      <c r="BL158" s="24" t="s">
        <v>167</v>
      </c>
      <c r="BM158" s="24" t="s">
        <v>810</v>
      </c>
    </row>
    <row r="159" s="11" customFormat="1">
      <c r="B159" s="209"/>
      <c r="C159" s="210"/>
      <c r="D159" s="211" t="s">
        <v>169</v>
      </c>
      <c r="E159" s="212" t="s">
        <v>35</v>
      </c>
      <c r="F159" s="213" t="s">
        <v>368</v>
      </c>
      <c r="G159" s="210"/>
      <c r="H159" s="214">
        <v>112.5</v>
      </c>
      <c r="I159" s="210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169</v>
      </c>
      <c r="AU159" s="219" t="s">
        <v>88</v>
      </c>
      <c r="AV159" s="11" t="s">
        <v>88</v>
      </c>
      <c r="AW159" s="11" t="s">
        <v>41</v>
      </c>
      <c r="AX159" s="11" t="s">
        <v>86</v>
      </c>
      <c r="AY159" s="219" t="s">
        <v>160</v>
      </c>
    </row>
    <row r="160" s="10" customFormat="1" ht="29.88" customHeight="1">
      <c r="B160" s="183"/>
      <c r="C160" s="184"/>
      <c r="D160" s="185" t="s">
        <v>77</v>
      </c>
      <c r="E160" s="196" t="s">
        <v>181</v>
      </c>
      <c r="F160" s="196" t="s">
        <v>369</v>
      </c>
      <c r="G160" s="184"/>
      <c r="H160" s="184"/>
      <c r="I160" s="184"/>
      <c r="J160" s="197">
        <f>BK160</f>
        <v>8500.5400000000009</v>
      </c>
      <c r="K160" s="184"/>
      <c r="L160" s="188"/>
      <c r="M160" s="189"/>
      <c r="N160" s="190"/>
      <c r="O160" s="190"/>
      <c r="P160" s="191">
        <f>SUM(P161:P167)</f>
        <v>22.217753000000002</v>
      </c>
      <c r="Q160" s="190"/>
      <c r="R160" s="191">
        <f>SUM(R161:R167)</f>
        <v>0</v>
      </c>
      <c r="S160" s="190"/>
      <c r="T160" s="192">
        <f>SUM(T161:T167)</f>
        <v>4.0766</v>
      </c>
      <c r="AR160" s="193" t="s">
        <v>86</v>
      </c>
      <c r="AT160" s="194" t="s">
        <v>77</v>
      </c>
      <c r="AU160" s="194" t="s">
        <v>86</v>
      </c>
      <c r="AY160" s="193" t="s">
        <v>160</v>
      </c>
      <c r="BK160" s="195">
        <f>SUM(BK161:BK167)</f>
        <v>8500.5400000000009</v>
      </c>
    </row>
    <row r="161" s="1" customFormat="1" ht="25.5" customHeight="1">
      <c r="B161" s="41"/>
      <c r="C161" s="198" t="s">
        <v>303</v>
      </c>
      <c r="D161" s="198" t="s">
        <v>162</v>
      </c>
      <c r="E161" s="199" t="s">
        <v>376</v>
      </c>
      <c r="F161" s="200" t="s">
        <v>377</v>
      </c>
      <c r="G161" s="201" t="s">
        <v>230</v>
      </c>
      <c r="H161" s="202">
        <v>1.853</v>
      </c>
      <c r="I161" s="203">
        <v>2930</v>
      </c>
      <c r="J161" s="203">
        <f>ROUND(I161*H161,2)</f>
        <v>5429.29</v>
      </c>
      <c r="K161" s="200" t="s">
        <v>166</v>
      </c>
      <c r="L161" s="67"/>
      <c r="M161" s="204" t="s">
        <v>35</v>
      </c>
      <c r="N161" s="205" t="s">
        <v>49</v>
      </c>
      <c r="O161" s="206">
        <v>7.8010000000000002</v>
      </c>
      <c r="P161" s="206">
        <f>O161*H161</f>
        <v>14.455253000000001</v>
      </c>
      <c r="Q161" s="206">
        <v>0</v>
      </c>
      <c r="R161" s="206">
        <f>Q161*H161</f>
        <v>0</v>
      </c>
      <c r="S161" s="206">
        <v>2.2000000000000002</v>
      </c>
      <c r="T161" s="207">
        <f>S161*H161</f>
        <v>4.0766</v>
      </c>
      <c r="AR161" s="24" t="s">
        <v>167</v>
      </c>
      <c r="AT161" s="24" t="s">
        <v>162</v>
      </c>
      <c r="AU161" s="24" t="s">
        <v>88</v>
      </c>
      <c r="AY161" s="24" t="s">
        <v>160</v>
      </c>
      <c r="BE161" s="208">
        <f>IF(N161="základní",J161,0)</f>
        <v>5429.29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24" t="s">
        <v>86</v>
      </c>
      <c r="BK161" s="208">
        <f>ROUND(I161*H161,2)</f>
        <v>5429.29</v>
      </c>
      <c r="BL161" s="24" t="s">
        <v>167</v>
      </c>
      <c r="BM161" s="24" t="s">
        <v>811</v>
      </c>
    </row>
    <row r="162" s="13" customFormat="1">
      <c r="B162" s="230"/>
      <c r="C162" s="231"/>
      <c r="D162" s="211" t="s">
        <v>169</v>
      </c>
      <c r="E162" s="232" t="s">
        <v>35</v>
      </c>
      <c r="F162" s="233" t="s">
        <v>691</v>
      </c>
      <c r="G162" s="231"/>
      <c r="H162" s="232" t="s">
        <v>35</v>
      </c>
      <c r="I162" s="231"/>
      <c r="J162" s="231"/>
      <c r="K162" s="231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169</v>
      </c>
      <c r="AU162" s="238" t="s">
        <v>88</v>
      </c>
      <c r="AV162" s="13" t="s">
        <v>86</v>
      </c>
      <c r="AW162" s="13" t="s">
        <v>41</v>
      </c>
      <c r="AX162" s="13" t="s">
        <v>78</v>
      </c>
      <c r="AY162" s="238" t="s">
        <v>160</v>
      </c>
    </row>
    <row r="163" s="11" customFormat="1">
      <c r="B163" s="209"/>
      <c r="C163" s="210"/>
      <c r="D163" s="211" t="s">
        <v>169</v>
      </c>
      <c r="E163" s="212" t="s">
        <v>35</v>
      </c>
      <c r="F163" s="213" t="s">
        <v>812</v>
      </c>
      <c r="G163" s="210"/>
      <c r="H163" s="214">
        <v>2.7370000000000001</v>
      </c>
      <c r="I163" s="210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169</v>
      </c>
      <c r="AU163" s="219" t="s">
        <v>88</v>
      </c>
      <c r="AV163" s="11" t="s">
        <v>88</v>
      </c>
      <c r="AW163" s="11" t="s">
        <v>41</v>
      </c>
      <c r="AX163" s="11" t="s">
        <v>78</v>
      </c>
      <c r="AY163" s="219" t="s">
        <v>160</v>
      </c>
    </row>
    <row r="164" s="11" customFormat="1">
      <c r="B164" s="209"/>
      <c r="C164" s="210"/>
      <c r="D164" s="211" t="s">
        <v>169</v>
      </c>
      <c r="E164" s="212" t="s">
        <v>35</v>
      </c>
      <c r="F164" s="213" t="s">
        <v>813</v>
      </c>
      <c r="G164" s="210"/>
      <c r="H164" s="214">
        <v>-0.88400000000000001</v>
      </c>
      <c r="I164" s="210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169</v>
      </c>
      <c r="AU164" s="219" t="s">
        <v>88</v>
      </c>
      <c r="AV164" s="11" t="s">
        <v>88</v>
      </c>
      <c r="AW164" s="11" t="s">
        <v>41</v>
      </c>
      <c r="AX164" s="11" t="s">
        <v>78</v>
      </c>
      <c r="AY164" s="219" t="s">
        <v>160</v>
      </c>
    </row>
    <row r="165" s="12" customFormat="1">
      <c r="B165" s="220"/>
      <c r="C165" s="221"/>
      <c r="D165" s="211" t="s">
        <v>169</v>
      </c>
      <c r="E165" s="222" t="s">
        <v>35</v>
      </c>
      <c r="F165" s="223" t="s">
        <v>176</v>
      </c>
      <c r="G165" s="221"/>
      <c r="H165" s="224">
        <v>1.853</v>
      </c>
      <c r="I165" s="221"/>
      <c r="J165" s="221"/>
      <c r="K165" s="221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169</v>
      </c>
      <c r="AU165" s="229" t="s">
        <v>88</v>
      </c>
      <c r="AV165" s="12" t="s">
        <v>167</v>
      </c>
      <c r="AW165" s="12" t="s">
        <v>41</v>
      </c>
      <c r="AX165" s="12" t="s">
        <v>86</v>
      </c>
      <c r="AY165" s="229" t="s">
        <v>160</v>
      </c>
    </row>
    <row r="166" s="1" customFormat="1" ht="16.5" customHeight="1">
      <c r="B166" s="41"/>
      <c r="C166" s="198" t="s">
        <v>309</v>
      </c>
      <c r="D166" s="198" t="s">
        <v>162</v>
      </c>
      <c r="E166" s="199" t="s">
        <v>385</v>
      </c>
      <c r="F166" s="200" t="s">
        <v>386</v>
      </c>
      <c r="G166" s="201" t="s">
        <v>195</v>
      </c>
      <c r="H166" s="202">
        <v>112.5</v>
      </c>
      <c r="I166" s="203">
        <v>27.300000000000001</v>
      </c>
      <c r="J166" s="203">
        <f>ROUND(I166*H166,2)</f>
        <v>3071.25</v>
      </c>
      <c r="K166" s="200" t="s">
        <v>166</v>
      </c>
      <c r="L166" s="67"/>
      <c r="M166" s="204" t="s">
        <v>35</v>
      </c>
      <c r="N166" s="205" t="s">
        <v>49</v>
      </c>
      <c r="O166" s="206">
        <v>0.069000000000000006</v>
      </c>
      <c r="P166" s="206">
        <f>O166*H166</f>
        <v>7.7625000000000011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AR166" s="24" t="s">
        <v>167</v>
      </c>
      <c r="AT166" s="24" t="s">
        <v>162</v>
      </c>
      <c r="AU166" s="24" t="s">
        <v>88</v>
      </c>
      <c r="AY166" s="24" t="s">
        <v>160</v>
      </c>
      <c r="BE166" s="208">
        <f>IF(N166="základní",J166,0)</f>
        <v>3071.25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24" t="s">
        <v>86</v>
      </c>
      <c r="BK166" s="208">
        <f>ROUND(I166*H166,2)</f>
        <v>3071.25</v>
      </c>
      <c r="BL166" s="24" t="s">
        <v>167</v>
      </c>
      <c r="BM166" s="24" t="s">
        <v>814</v>
      </c>
    </row>
    <row r="167" s="11" customFormat="1">
      <c r="B167" s="209"/>
      <c r="C167" s="210"/>
      <c r="D167" s="211" t="s">
        <v>169</v>
      </c>
      <c r="E167" s="212" t="s">
        <v>35</v>
      </c>
      <c r="F167" s="213" t="s">
        <v>815</v>
      </c>
      <c r="G167" s="210"/>
      <c r="H167" s="214">
        <v>112.5</v>
      </c>
      <c r="I167" s="210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169</v>
      </c>
      <c r="AU167" s="219" t="s">
        <v>88</v>
      </c>
      <c r="AV167" s="11" t="s">
        <v>88</v>
      </c>
      <c r="AW167" s="11" t="s">
        <v>41</v>
      </c>
      <c r="AX167" s="11" t="s">
        <v>86</v>
      </c>
      <c r="AY167" s="219" t="s">
        <v>160</v>
      </c>
    </row>
    <row r="168" s="10" customFormat="1" ht="29.88" customHeight="1">
      <c r="B168" s="183"/>
      <c r="C168" s="184"/>
      <c r="D168" s="185" t="s">
        <v>77</v>
      </c>
      <c r="E168" s="196" t="s">
        <v>167</v>
      </c>
      <c r="F168" s="196" t="s">
        <v>398</v>
      </c>
      <c r="G168" s="184"/>
      <c r="H168" s="184"/>
      <c r="I168" s="184"/>
      <c r="J168" s="197">
        <f>BK168</f>
        <v>10068.75</v>
      </c>
      <c r="K168" s="184"/>
      <c r="L168" s="188"/>
      <c r="M168" s="189"/>
      <c r="N168" s="190"/>
      <c r="O168" s="190"/>
      <c r="P168" s="191">
        <f>SUM(P169:P171)</f>
        <v>19.068750000000001</v>
      </c>
      <c r="Q168" s="190"/>
      <c r="R168" s="191">
        <f>SUM(R169:R171)</f>
        <v>0</v>
      </c>
      <c r="S168" s="190"/>
      <c r="T168" s="192">
        <f>SUM(T169:T171)</f>
        <v>0</v>
      </c>
      <c r="AR168" s="193" t="s">
        <v>86</v>
      </c>
      <c r="AT168" s="194" t="s">
        <v>77</v>
      </c>
      <c r="AU168" s="194" t="s">
        <v>86</v>
      </c>
      <c r="AY168" s="193" t="s">
        <v>160</v>
      </c>
      <c r="BK168" s="195">
        <f>SUM(BK169:BK171)</f>
        <v>10068.75</v>
      </c>
    </row>
    <row r="169" s="1" customFormat="1" ht="25.5" customHeight="1">
      <c r="B169" s="41"/>
      <c r="C169" s="198" t="s">
        <v>314</v>
      </c>
      <c r="D169" s="198" t="s">
        <v>162</v>
      </c>
      <c r="E169" s="199" t="s">
        <v>400</v>
      </c>
      <c r="F169" s="200" t="s">
        <v>401</v>
      </c>
      <c r="G169" s="201" t="s">
        <v>230</v>
      </c>
      <c r="H169" s="202">
        <v>11.25</v>
      </c>
      <c r="I169" s="203">
        <v>895</v>
      </c>
      <c r="J169" s="203">
        <f>ROUND(I169*H169,2)</f>
        <v>10068.75</v>
      </c>
      <c r="K169" s="200" t="s">
        <v>166</v>
      </c>
      <c r="L169" s="67"/>
      <c r="M169" s="204" t="s">
        <v>35</v>
      </c>
      <c r="N169" s="205" t="s">
        <v>49</v>
      </c>
      <c r="O169" s="206">
        <v>1.6950000000000001</v>
      </c>
      <c r="P169" s="206">
        <f>O169*H169</f>
        <v>19.068750000000001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AR169" s="24" t="s">
        <v>167</v>
      </c>
      <c r="AT169" s="24" t="s">
        <v>162</v>
      </c>
      <c r="AU169" s="24" t="s">
        <v>88</v>
      </c>
      <c r="AY169" s="24" t="s">
        <v>160</v>
      </c>
      <c r="BE169" s="208">
        <f>IF(N169="základní",J169,0)</f>
        <v>10068.75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24" t="s">
        <v>86</v>
      </c>
      <c r="BK169" s="208">
        <f>ROUND(I169*H169,2)</f>
        <v>10068.75</v>
      </c>
      <c r="BL169" s="24" t="s">
        <v>167</v>
      </c>
      <c r="BM169" s="24" t="s">
        <v>816</v>
      </c>
    </row>
    <row r="170" s="11" customFormat="1">
      <c r="B170" s="209"/>
      <c r="C170" s="210"/>
      <c r="D170" s="211" t="s">
        <v>169</v>
      </c>
      <c r="E170" s="212" t="s">
        <v>35</v>
      </c>
      <c r="F170" s="213" t="s">
        <v>817</v>
      </c>
      <c r="G170" s="210"/>
      <c r="H170" s="214">
        <v>11.25</v>
      </c>
      <c r="I170" s="210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169</v>
      </c>
      <c r="AU170" s="219" t="s">
        <v>88</v>
      </c>
      <c r="AV170" s="11" t="s">
        <v>88</v>
      </c>
      <c r="AW170" s="11" t="s">
        <v>41</v>
      </c>
      <c r="AX170" s="11" t="s">
        <v>78</v>
      </c>
      <c r="AY170" s="219" t="s">
        <v>160</v>
      </c>
    </row>
    <row r="171" s="12" customFormat="1">
      <c r="B171" s="220"/>
      <c r="C171" s="221"/>
      <c r="D171" s="211" t="s">
        <v>169</v>
      </c>
      <c r="E171" s="222" t="s">
        <v>115</v>
      </c>
      <c r="F171" s="223" t="s">
        <v>176</v>
      </c>
      <c r="G171" s="221"/>
      <c r="H171" s="224">
        <v>11.25</v>
      </c>
      <c r="I171" s="221"/>
      <c r="J171" s="221"/>
      <c r="K171" s="221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169</v>
      </c>
      <c r="AU171" s="229" t="s">
        <v>88</v>
      </c>
      <c r="AV171" s="12" t="s">
        <v>167</v>
      </c>
      <c r="AW171" s="12" t="s">
        <v>41</v>
      </c>
      <c r="AX171" s="12" t="s">
        <v>86</v>
      </c>
      <c r="AY171" s="229" t="s">
        <v>160</v>
      </c>
    </row>
    <row r="172" s="10" customFormat="1" ht="29.88" customHeight="1">
      <c r="B172" s="183"/>
      <c r="C172" s="184"/>
      <c r="D172" s="185" t="s">
        <v>77</v>
      </c>
      <c r="E172" s="196" t="s">
        <v>113</v>
      </c>
      <c r="F172" s="196" t="s">
        <v>423</v>
      </c>
      <c r="G172" s="184"/>
      <c r="H172" s="184"/>
      <c r="I172" s="184"/>
      <c r="J172" s="197">
        <f>BK172</f>
        <v>27090</v>
      </c>
      <c r="K172" s="184"/>
      <c r="L172" s="188"/>
      <c r="M172" s="189"/>
      <c r="N172" s="190"/>
      <c r="O172" s="190"/>
      <c r="P172" s="191">
        <f>SUM(P173:P178)</f>
        <v>6.2999999999999998</v>
      </c>
      <c r="Q172" s="190"/>
      <c r="R172" s="191">
        <f>SUM(R173:R178)</f>
        <v>0</v>
      </c>
      <c r="S172" s="190"/>
      <c r="T172" s="192">
        <f>SUM(T173:T178)</f>
        <v>0</v>
      </c>
      <c r="AR172" s="193" t="s">
        <v>86</v>
      </c>
      <c r="AT172" s="194" t="s">
        <v>77</v>
      </c>
      <c r="AU172" s="194" t="s">
        <v>86</v>
      </c>
      <c r="AY172" s="193" t="s">
        <v>160</v>
      </c>
      <c r="BK172" s="195">
        <f>SUM(BK173:BK178)</f>
        <v>27090</v>
      </c>
    </row>
    <row r="173" s="1" customFormat="1" ht="25.5" customHeight="1">
      <c r="B173" s="41"/>
      <c r="C173" s="198" t="s">
        <v>318</v>
      </c>
      <c r="D173" s="198" t="s">
        <v>162</v>
      </c>
      <c r="E173" s="199" t="s">
        <v>699</v>
      </c>
      <c r="F173" s="200" t="s">
        <v>700</v>
      </c>
      <c r="G173" s="201" t="s">
        <v>165</v>
      </c>
      <c r="H173" s="202">
        <v>112.5</v>
      </c>
      <c r="I173" s="203">
        <v>160</v>
      </c>
      <c r="J173" s="203">
        <f>ROUND(I173*H173,2)</f>
        <v>18000</v>
      </c>
      <c r="K173" s="200" t="s">
        <v>166</v>
      </c>
      <c r="L173" s="67"/>
      <c r="M173" s="204" t="s">
        <v>35</v>
      </c>
      <c r="N173" s="205" t="s">
        <v>49</v>
      </c>
      <c r="O173" s="206">
        <v>0.031</v>
      </c>
      <c r="P173" s="206">
        <f>O173*H173</f>
        <v>3.4874999999999998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AR173" s="24" t="s">
        <v>167</v>
      </c>
      <c r="AT173" s="24" t="s">
        <v>162</v>
      </c>
      <c r="AU173" s="24" t="s">
        <v>88</v>
      </c>
      <c r="AY173" s="24" t="s">
        <v>160</v>
      </c>
      <c r="BE173" s="208">
        <f>IF(N173="základní",J173,0)</f>
        <v>18000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24" t="s">
        <v>86</v>
      </c>
      <c r="BK173" s="208">
        <f>ROUND(I173*H173,2)</f>
        <v>18000</v>
      </c>
      <c r="BL173" s="24" t="s">
        <v>167</v>
      </c>
      <c r="BM173" s="24" t="s">
        <v>818</v>
      </c>
    </row>
    <row r="174" s="11" customFormat="1">
      <c r="B174" s="209"/>
      <c r="C174" s="210"/>
      <c r="D174" s="211" t="s">
        <v>169</v>
      </c>
      <c r="E174" s="212" t="s">
        <v>35</v>
      </c>
      <c r="F174" s="213" t="s">
        <v>778</v>
      </c>
      <c r="G174" s="210"/>
      <c r="H174" s="214">
        <v>112.5</v>
      </c>
      <c r="I174" s="210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169</v>
      </c>
      <c r="AU174" s="219" t="s">
        <v>88</v>
      </c>
      <c r="AV174" s="11" t="s">
        <v>88</v>
      </c>
      <c r="AW174" s="11" t="s">
        <v>41</v>
      </c>
      <c r="AX174" s="11" t="s">
        <v>78</v>
      </c>
      <c r="AY174" s="219" t="s">
        <v>160</v>
      </c>
    </row>
    <row r="175" s="12" customFormat="1">
      <c r="B175" s="220"/>
      <c r="C175" s="221"/>
      <c r="D175" s="211" t="s">
        <v>169</v>
      </c>
      <c r="E175" s="222" t="s">
        <v>35</v>
      </c>
      <c r="F175" s="223" t="s">
        <v>176</v>
      </c>
      <c r="G175" s="221"/>
      <c r="H175" s="224">
        <v>112.5</v>
      </c>
      <c r="I175" s="221"/>
      <c r="J175" s="221"/>
      <c r="K175" s="221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169</v>
      </c>
      <c r="AU175" s="229" t="s">
        <v>88</v>
      </c>
      <c r="AV175" s="12" t="s">
        <v>167</v>
      </c>
      <c r="AW175" s="12" t="s">
        <v>41</v>
      </c>
      <c r="AX175" s="12" t="s">
        <v>86</v>
      </c>
      <c r="AY175" s="229" t="s">
        <v>160</v>
      </c>
    </row>
    <row r="176" s="1" customFormat="1" ht="25.5" customHeight="1">
      <c r="B176" s="41"/>
      <c r="C176" s="198" t="s">
        <v>324</v>
      </c>
      <c r="D176" s="198" t="s">
        <v>162</v>
      </c>
      <c r="E176" s="199" t="s">
        <v>425</v>
      </c>
      <c r="F176" s="200" t="s">
        <v>426</v>
      </c>
      <c r="G176" s="201" t="s">
        <v>165</v>
      </c>
      <c r="H176" s="202">
        <v>112.5</v>
      </c>
      <c r="I176" s="203">
        <v>80.799999999999997</v>
      </c>
      <c r="J176" s="203">
        <f>ROUND(I176*H176,2)</f>
        <v>9090</v>
      </c>
      <c r="K176" s="200" t="s">
        <v>166</v>
      </c>
      <c r="L176" s="67"/>
      <c r="M176" s="204" t="s">
        <v>35</v>
      </c>
      <c r="N176" s="205" t="s">
        <v>49</v>
      </c>
      <c r="O176" s="206">
        <v>0.025000000000000001</v>
      </c>
      <c r="P176" s="206">
        <f>O176*H176</f>
        <v>2.8125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AR176" s="24" t="s">
        <v>167</v>
      </c>
      <c r="AT176" s="24" t="s">
        <v>162</v>
      </c>
      <c r="AU176" s="24" t="s">
        <v>88</v>
      </c>
      <c r="AY176" s="24" t="s">
        <v>160</v>
      </c>
      <c r="BE176" s="208">
        <f>IF(N176="základní",J176,0)</f>
        <v>9090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24" t="s">
        <v>86</v>
      </c>
      <c r="BK176" s="208">
        <f>ROUND(I176*H176,2)</f>
        <v>9090</v>
      </c>
      <c r="BL176" s="24" t="s">
        <v>167</v>
      </c>
      <c r="BM176" s="24" t="s">
        <v>819</v>
      </c>
    </row>
    <row r="177" s="11" customFormat="1">
      <c r="B177" s="209"/>
      <c r="C177" s="210"/>
      <c r="D177" s="211" t="s">
        <v>169</v>
      </c>
      <c r="E177" s="212" t="s">
        <v>35</v>
      </c>
      <c r="F177" s="213" t="s">
        <v>778</v>
      </c>
      <c r="G177" s="210"/>
      <c r="H177" s="214">
        <v>112.5</v>
      </c>
      <c r="I177" s="210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169</v>
      </c>
      <c r="AU177" s="219" t="s">
        <v>88</v>
      </c>
      <c r="AV177" s="11" t="s">
        <v>88</v>
      </c>
      <c r="AW177" s="11" t="s">
        <v>41</v>
      </c>
      <c r="AX177" s="11" t="s">
        <v>78</v>
      </c>
      <c r="AY177" s="219" t="s">
        <v>160</v>
      </c>
    </row>
    <row r="178" s="12" customFormat="1">
      <c r="B178" s="220"/>
      <c r="C178" s="221"/>
      <c r="D178" s="211" t="s">
        <v>169</v>
      </c>
      <c r="E178" s="222" t="s">
        <v>35</v>
      </c>
      <c r="F178" s="223" t="s">
        <v>176</v>
      </c>
      <c r="G178" s="221"/>
      <c r="H178" s="224">
        <v>112.5</v>
      </c>
      <c r="I178" s="221"/>
      <c r="J178" s="221"/>
      <c r="K178" s="221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169</v>
      </c>
      <c r="AU178" s="229" t="s">
        <v>88</v>
      </c>
      <c r="AV178" s="12" t="s">
        <v>167</v>
      </c>
      <c r="AW178" s="12" t="s">
        <v>41</v>
      </c>
      <c r="AX178" s="12" t="s">
        <v>86</v>
      </c>
      <c r="AY178" s="229" t="s">
        <v>160</v>
      </c>
    </row>
    <row r="179" s="10" customFormat="1" ht="29.88" customHeight="1">
      <c r="B179" s="183"/>
      <c r="C179" s="184"/>
      <c r="D179" s="185" t="s">
        <v>77</v>
      </c>
      <c r="E179" s="196" t="s">
        <v>214</v>
      </c>
      <c r="F179" s="196" t="s">
        <v>439</v>
      </c>
      <c r="G179" s="184"/>
      <c r="H179" s="184"/>
      <c r="I179" s="184"/>
      <c r="J179" s="197">
        <f>BK179</f>
        <v>73562.570000000007</v>
      </c>
      <c r="K179" s="184"/>
      <c r="L179" s="188"/>
      <c r="M179" s="189"/>
      <c r="N179" s="190"/>
      <c r="O179" s="190"/>
      <c r="P179" s="191">
        <f>SUM(P180:P206)</f>
        <v>92.774500000000003</v>
      </c>
      <c r="Q179" s="190"/>
      <c r="R179" s="191">
        <f>SUM(R180:R206)</f>
        <v>0.20135259999999997</v>
      </c>
      <c r="S179" s="190"/>
      <c r="T179" s="192">
        <f>SUM(T180:T206)</f>
        <v>0</v>
      </c>
      <c r="AR179" s="193" t="s">
        <v>86</v>
      </c>
      <c r="AT179" s="194" t="s">
        <v>77</v>
      </c>
      <c r="AU179" s="194" t="s">
        <v>86</v>
      </c>
      <c r="AY179" s="193" t="s">
        <v>160</v>
      </c>
      <c r="BK179" s="195">
        <f>SUM(BK180:BK206)</f>
        <v>73562.570000000007</v>
      </c>
    </row>
    <row r="180" s="1" customFormat="1" ht="25.5" customHeight="1">
      <c r="B180" s="41"/>
      <c r="C180" s="198" t="s">
        <v>338</v>
      </c>
      <c r="D180" s="198" t="s">
        <v>162</v>
      </c>
      <c r="E180" s="199" t="s">
        <v>820</v>
      </c>
      <c r="F180" s="200" t="s">
        <v>821</v>
      </c>
      <c r="G180" s="201" t="s">
        <v>195</v>
      </c>
      <c r="H180" s="202">
        <v>112.5</v>
      </c>
      <c r="I180" s="203">
        <v>57.299999999999997</v>
      </c>
      <c r="J180" s="203">
        <f>ROUND(I180*H180,2)</f>
        <v>6446.25</v>
      </c>
      <c r="K180" s="200" t="s">
        <v>166</v>
      </c>
      <c r="L180" s="67"/>
      <c r="M180" s="204" t="s">
        <v>35</v>
      </c>
      <c r="N180" s="205" t="s">
        <v>49</v>
      </c>
      <c r="O180" s="206">
        <v>0.19</v>
      </c>
      <c r="P180" s="206">
        <f>O180*H180</f>
        <v>21.375</v>
      </c>
      <c r="Q180" s="206">
        <v>1.0000000000000001E-05</v>
      </c>
      <c r="R180" s="206">
        <f>Q180*H180</f>
        <v>0.0011250000000000001</v>
      </c>
      <c r="S180" s="206">
        <v>0</v>
      </c>
      <c r="T180" s="207">
        <f>S180*H180</f>
        <v>0</v>
      </c>
      <c r="AR180" s="24" t="s">
        <v>167</v>
      </c>
      <c r="AT180" s="24" t="s">
        <v>162</v>
      </c>
      <c r="AU180" s="24" t="s">
        <v>88</v>
      </c>
      <c r="AY180" s="24" t="s">
        <v>160</v>
      </c>
      <c r="BE180" s="208">
        <f>IF(N180="základní",J180,0)</f>
        <v>6446.25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24" t="s">
        <v>86</v>
      </c>
      <c r="BK180" s="208">
        <f>ROUND(I180*H180,2)</f>
        <v>6446.25</v>
      </c>
      <c r="BL180" s="24" t="s">
        <v>167</v>
      </c>
      <c r="BM180" s="24" t="s">
        <v>822</v>
      </c>
    </row>
    <row r="181" s="11" customFormat="1">
      <c r="B181" s="209"/>
      <c r="C181" s="210"/>
      <c r="D181" s="211" t="s">
        <v>169</v>
      </c>
      <c r="E181" s="212" t="s">
        <v>35</v>
      </c>
      <c r="F181" s="213" t="s">
        <v>815</v>
      </c>
      <c r="G181" s="210"/>
      <c r="H181" s="214">
        <v>112.5</v>
      </c>
      <c r="I181" s="210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169</v>
      </c>
      <c r="AU181" s="219" t="s">
        <v>88</v>
      </c>
      <c r="AV181" s="11" t="s">
        <v>88</v>
      </c>
      <c r="AW181" s="11" t="s">
        <v>41</v>
      </c>
      <c r="AX181" s="11" t="s">
        <v>86</v>
      </c>
      <c r="AY181" s="219" t="s">
        <v>160</v>
      </c>
    </row>
    <row r="182" s="1" customFormat="1" ht="16.5" customHeight="1">
      <c r="B182" s="41"/>
      <c r="C182" s="249" t="s">
        <v>344</v>
      </c>
      <c r="D182" s="249" t="s">
        <v>339</v>
      </c>
      <c r="E182" s="250" t="s">
        <v>823</v>
      </c>
      <c r="F182" s="251" t="s">
        <v>824</v>
      </c>
      <c r="G182" s="252" t="s">
        <v>412</v>
      </c>
      <c r="H182" s="253">
        <v>38.063000000000002</v>
      </c>
      <c r="I182" s="254">
        <v>769</v>
      </c>
      <c r="J182" s="254">
        <f>ROUND(I182*H182,2)</f>
        <v>29270.450000000001</v>
      </c>
      <c r="K182" s="251" t="s">
        <v>166</v>
      </c>
      <c r="L182" s="255"/>
      <c r="M182" s="256" t="s">
        <v>35</v>
      </c>
      <c r="N182" s="257" t="s">
        <v>49</v>
      </c>
      <c r="O182" s="206">
        <v>0</v>
      </c>
      <c r="P182" s="206">
        <f>O182*H182</f>
        <v>0</v>
      </c>
      <c r="Q182" s="206">
        <v>0.0041999999999999997</v>
      </c>
      <c r="R182" s="206">
        <f>Q182*H182</f>
        <v>0.1598646</v>
      </c>
      <c r="S182" s="206">
        <v>0</v>
      </c>
      <c r="T182" s="207">
        <f>S182*H182</f>
        <v>0</v>
      </c>
      <c r="AR182" s="24" t="s">
        <v>214</v>
      </c>
      <c r="AT182" s="24" t="s">
        <v>339</v>
      </c>
      <c r="AU182" s="24" t="s">
        <v>88</v>
      </c>
      <c r="AY182" s="24" t="s">
        <v>160</v>
      </c>
      <c r="BE182" s="208">
        <f>IF(N182="základní",J182,0)</f>
        <v>29270.450000000001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24" t="s">
        <v>86</v>
      </c>
      <c r="BK182" s="208">
        <f>ROUND(I182*H182,2)</f>
        <v>29270.450000000001</v>
      </c>
      <c r="BL182" s="24" t="s">
        <v>167</v>
      </c>
      <c r="BM182" s="24" t="s">
        <v>825</v>
      </c>
    </row>
    <row r="183" s="11" customFormat="1">
      <c r="B183" s="209"/>
      <c r="C183" s="210"/>
      <c r="D183" s="211" t="s">
        <v>169</v>
      </c>
      <c r="E183" s="212" t="s">
        <v>35</v>
      </c>
      <c r="F183" s="213" t="s">
        <v>826</v>
      </c>
      <c r="G183" s="210"/>
      <c r="H183" s="214">
        <v>37.5</v>
      </c>
      <c r="I183" s="210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169</v>
      </c>
      <c r="AU183" s="219" t="s">
        <v>88</v>
      </c>
      <c r="AV183" s="11" t="s">
        <v>88</v>
      </c>
      <c r="AW183" s="11" t="s">
        <v>41</v>
      </c>
      <c r="AX183" s="11" t="s">
        <v>86</v>
      </c>
      <c r="AY183" s="219" t="s">
        <v>160</v>
      </c>
    </row>
    <row r="184" s="11" customFormat="1">
      <c r="B184" s="209"/>
      <c r="C184" s="210"/>
      <c r="D184" s="211" t="s">
        <v>169</v>
      </c>
      <c r="E184" s="210"/>
      <c r="F184" s="213" t="s">
        <v>827</v>
      </c>
      <c r="G184" s="210"/>
      <c r="H184" s="214">
        <v>38.063000000000002</v>
      </c>
      <c r="I184" s="210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169</v>
      </c>
      <c r="AU184" s="219" t="s">
        <v>88</v>
      </c>
      <c r="AV184" s="11" t="s">
        <v>88</v>
      </c>
      <c r="AW184" s="11" t="s">
        <v>6</v>
      </c>
      <c r="AX184" s="11" t="s">
        <v>86</v>
      </c>
      <c r="AY184" s="219" t="s">
        <v>160</v>
      </c>
    </row>
    <row r="185" s="1" customFormat="1" ht="25.5" customHeight="1">
      <c r="B185" s="41"/>
      <c r="C185" s="198" t="s">
        <v>359</v>
      </c>
      <c r="D185" s="198" t="s">
        <v>162</v>
      </c>
      <c r="E185" s="199" t="s">
        <v>828</v>
      </c>
      <c r="F185" s="200" t="s">
        <v>829</v>
      </c>
      <c r="G185" s="201" t="s">
        <v>412</v>
      </c>
      <c r="H185" s="202">
        <v>27</v>
      </c>
      <c r="I185" s="203">
        <v>150</v>
      </c>
      <c r="J185" s="203">
        <f>ROUND(I185*H185,2)</f>
        <v>4050</v>
      </c>
      <c r="K185" s="200" t="s">
        <v>166</v>
      </c>
      <c r="L185" s="67"/>
      <c r="M185" s="204" t="s">
        <v>35</v>
      </c>
      <c r="N185" s="205" t="s">
        <v>49</v>
      </c>
      <c r="O185" s="206">
        <v>0.57199999999999995</v>
      </c>
      <c r="P185" s="206">
        <f>O185*H185</f>
        <v>15.443999999999999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AR185" s="24" t="s">
        <v>167</v>
      </c>
      <c r="AT185" s="24" t="s">
        <v>162</v>
      </c>
      <c r="AU185" s="24" t="s">
        <v>88</v>
      </c>
      <c r="AY185" s="24" t="s">
        <v>160</v>
      </c>
      <c r="BE185" s="208">
        <f>IF(N185="základní",J185,0)</f>
        <v>4050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24" t="s">
        <v>86</v>
      </c>
      <c r="BK185" s="208">
        <f>ROUND(I185*H185,2)</f>
        <v>4050</v>
      </c>
      <c r="BL185" s="24" t="s">
        <v>167</v>
      </c>
      <c r="BM185" s="24" t="s">
        <v>830</v>
      </c>
    </row>
    <row r="186" s="11" customFormat="1">
      <c r="B186" s="209"/>
      <c r="C186" s="210"/>
      <c r="D186" s="211" t="s">
        <v>169</v>
      </c>
      <c r="E186" s="212" t="s">
        <v>35</v>
      </c>
      <c r="F186" s="213" t="s">
        <v>831</v>
      </c>
      <c r="G186" s="210"/>
      <c r="H186" s="214">
        <v>27</v>
      </c>
      <c r="I186" s="210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169</v>
      </c>
      <c r="AU186" s="219" t="s">
        <v>88</v>
      </c>
      <c r="AV186" s="11" t="s">
        <v>88</v>
      </c>
      <c r="AW186" s="11" t="s">
        <v>41</v>
      </c>
      <c r="AX186" s="11" t="s">
        <v>86</v>
      </c>
      <c r="AY186" s="219" t="s">
        <v>160</v>
      </c>
    </row>
    <row r="187" s="1" customFormat="1" ht="16.5" customHeight="1">
      <c r="B187" s="41"/>
      <c r="C187" s="249" t="s">
        <v>364</v>
      </c>
      <c r="D187" s="249" t="s">
        <v>339</v>
      </c>
      <c r="E187" s="250" t="s">
        <v>832</v>
      </c>
      <c r="F187" s="251" t="s">
        <v>833</v>
      </c>
      <c r="G187" s="252" t="s">
        <v>412</v>
      </c>
      <c r="H187" s="253">
        <v>22.219999999999999</v>
      </c>
      <c r="I187" s="254">
        <v>108</v>
      </c>
      <c r="J187" s="254">
        <f>ROUND(I187*H187,2)</f>
        <v>2399.7600000000002</v>
      </c>
      <c r="K187" s="251" t="s">
        <v>166</v>
      </c>
      <c r="L187" s="255"/>
      <c r="M187" s="256" t="s">
        <v>35</v>
      </c>
      <c r="N187" s="257" t="s">
        <v>49</v>
      </c>
      <c r="O187" s="206">
        <v>0</v>
      </c>
      <c r="P187" s="206">
        <f>O187*H187</f>
        <v>0</v>
      </c>
      <c r="Q187" s="206">
        <v>0.00040000000000000002</v>
      </c>
      <c r="R187" s="206">
        <f>Q187*H187</f>
        <v>0.0088880000000000001</v>
      </c>
      <c r="S187" s="206">
        <v>0</v>
      </c>
      <c r="T187" s="207">
        <f>S187*H187</f>
        <v>0</v>
      </c>
      <c r="AR187" s="24" t="s">
        <v>214</v>
      </c>
      <c r="AT187" s="24" t="s">
        <v>339</v>
      </c>
      <c r="AU187" s="24" t="s">
        <v>88</v>
      </c>
      <c r="AY187" s="24" t="s">
        <v>160</v>
      </c>
      <c r="BE187" s="208">
        <f>IF(N187="základní",J187,0)</f>
        <v>2399.7600000000002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24" t="s">
        <v>86</v>
      </c>
      <c r="BK187" s="208">
        <f>ROUND(I187*H187,2)</f>
        <v>2399.7600000000002</v>
      </c>
      <c r="BL187" s="24" t="s">
        <v>167</v>
      </c>
      <c r="BM187" s="24" t="s">
        <v>834</v>
      </c>
    </row>
    <row r="188" s="11" customFormat="1">
      <c r="B188" s="209"/>
      <c r="C188" s="210"/>
      <c r="D188" s="211" t="s">
        <v>169</v>
      </c>
      <c r="E188" s="212" t="s">
        <v>35</v>
      </c>
      <c r="F188" s="213" t="s">
        <v>303</v>
      </c>
      <c r="G188" s="210"/>
      <c r="H188" s="214">
        <v>22</v>
      </c>
      <c r="I188" s="210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169</v>
      </c>
      <c r="AU188" s="219" t="s">
        <v>88</v>
      </c>
      <c r="AV188" s="11" t="s">
        <v>88</v>
      </c>
      <c r="AW188" s="11" t="s">
        <v>41</v>
      </c>
      <c r="AX188" s="11" t="s">
        <v>86</v>
      </c>
      <c r="AY188" s="219" t="s">
        <v>160</v>
      </c>
    </row>
    <row r="189" s="11" customFormat="1">
      <c r="B189" s="209"/>
      <c r="C189" s="210"/>
      <c r="D189" s="211" t="s">
        <v>169</v>
      </c>
      <c r="E189" s="210"/>
      <c r="F189" s="213" t="s">
        <v>835</v>
      </c>
      <c r="G189" s="210"/>
      <c r="H189" s="214">
        <v>22.219999999999999</v>
      </c>
      <c r="I189" s="210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169</v>
      </c>
      <c r="AU189" s="219" t="s">
        <v>88</v>
      </c>
      <c r="AV189" s="11" t="s">
        <v>88</v>
      </c>
      <c r="AW189" s="11" t="s">
        <v>6</v>
      </c>
      <c r="AX189" s="11" t="s">
        <v>86</v>
      </c>
      <c r="AY189" s="219" t="s">
        <v>160</v>
      </c>
    </row>
    <row r="190" s="1" customFormat="1" ht="16.5" customHeight="1">
      <c r="B190" s="41"/>
      <c r="C190" s="249" t="s">
        <v>370</v>
      </c>
      <c r="D190" s="249" t="s">
        <v>339</v>
      </c>
      <c r="E190" s="250" t="s">
        <v>836</v>
      </c>
      <c r="F190" s="251" t="s">
        <v>837</v>
      </c>
      <c r="G190" s="252" t="s">
        <v>412</v>
      </c>
      <c r="H190" s="253">
        <v>5.0499999999999998</v>
      </c>
      <c r="I190" s="254">
        <v>112</v>
      </c>
      <c r="J190" s="254">
        <f>ROUND(I190*H190,2)</f>
        <v>565.60000000000002</v>
      </c>
      <c r="K190" s="251" t="s">
        <v>166</v>
      </c>
      <c r="L190" s="255"/>
      <c r="M190" s="256" t="s">
        <v>35</v>
      </c>
      <c r="N190" s="257" t="s">
        <v>49</v>
      </c>
      <c r="O190" s="206">
        <v>0</v>
      </c>
      <c r="P190" s="206">
        <f>O190*H190</f>
        <v>0</v>
      </c>
      <c r="Q190" s="206">
        <v>0.00040000000000000002</v>
      </c>
      <c r="R190" s="206">
        <f>Q190*H190</f>
        <v>0.0020200000000000001</v>
      </c>
      <c r="S190" s="206">
        <v>0</v>
      </c>
      <c r="T190" s="207">
        <f>S190*H190</f>
        <v>0</v>
      </c>
      <c r="AR190" s="24" t="s">
        <v>214</v>
      </c>
      <c r="AT190" s="24" t="s">
        <v>339</v>
      </c>
      <c r="AU190" s="24" t="s">
        <v>88</v>
      </c>
      <c r="AY190" s="24" t="s">
        <v>160</v>
      </c>
      <c r="BE190" s="208">
        <f>IF(N190="základní",J190,0)</f>
        <v>565.60000000000002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24" t="s">
        <v>86</v>
      </c>
      <c r="BK190" s="208">
        <f>ROUND(I190*H190,2)</f>
        <v>565.60000000000002</v>
      </c>
      <c r="BL190" s="24" t="s">
        <v>167</v>
      </c>
      <c r="BM190" s="24" t="s">
        <v>838</v>
      </c>
    </row>
    <row r="191" s="11" customFormat="1">
      <c r="B191" s="209"/>
      <c r="C191" s="210"/>
      <c r="D191" s="211" t="s">
        <v>169</v>
      </c>
      <c r="E191" s="212" t="s">
        <v>35</v>
      </c>
      <c r="F191" s="213" t="s">
        <v>113</v>
      </c>
      <c r="G191" s="210"/>
      <c r="H191" s="214">
        <v>5</v>
      </c>
      <c r="I191" s="210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169</v>
      </c>
      <c r="AU191" s="219" t="s">
        <v>88</v>
      </c>
      <c r="AV191" s="11" t="s">
        <v>88</v>
      </c>
      <c r="AW191" s="11" t="s">
        <v>41</v>
      </c>
      <c r="AX191" s="11" t="s">
        <v>86</v>
      </c>
      <c r="AY191" s="219" t="s">
        <v>160</v>
      </c>
    </row>
    <row r="192" s="11" customFormat="1">
      <c r="B192" s="209"/>
      <c r="C192" s="210"/>
      <c r="D192" s="211" t="s">
        <v>169</v>
      </c>
      <c r="E192" s="210"/>
      <c r="F192" s="213" t="s">
        <v>487</v>
      </c>
      <c r="G192" s="210"/>
      <c r="H192" s="214">
        <v>5.0499999999999998</v>
      </c>
      <c r="I192" s="210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169</v>
      </c>
      <c r="AU192" s="219" t="s">
        <v>88</v>
      </c>
      <c r="AV192" s="11" t="s">
        <v>88</v>
      </c>
      <c r="AW192" s="11" t="s">
        <v>6</v>
      </c>
      <c r="AX192" s="11" t="s">
        <v>86</v>
      </c>
      <c r="AY192" s="219" t="s">
        <v>160</v>
      </c>
    </row>
    <row r="193" s="1" customFormat="1" ht="25.5" customHeight="1">
      <c r="B193" s="41"/>
      <c r="C193" s="198" t="s">
        <v>375</v>
      </c>
      <c r="D193" s="198" t="s">
        <v>162</v>
      </c>
      <c r="E193" s="199" t="s">
        <v>839</v>
      </c>
      <c r="F193" s="200" t="s">
        <v>840</v>
      </c>
      <c r="G193" s="201" t="s">
        <v>412</v>
      </c>
      <c r="H193" s="202">
        <v>5</v>
      </c>
      <c r="I193" s="203">
        <v>259</v>
      </c>
      <c r="J193" s="203">
        <f>ROUND(I193*H193,2)</f>
        <v>1295</v>
      </c>
      <c r="K193" s="200" t="s">
        <v>166</v>
      </c>
      <c r="L193" s="67"/>
      <c r="M193" s="204" t="s">
        <v>35</v>
      </c>
      <c r="N193" s="205" t="s">
        <v>49</v>
      </c>
      <c r="O193" s="206">
        <v>0.97499999999999998</v>
      </c>
      <c r="P193" s="206">
        <f>O193*H193</f>
        <v>4.875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AR193" s="24" t="s">
        <v>167</v>
      </c>
      <c r="AT193" s="24" t="s">
        <v>162</v>
      </c>
      <c r="AU193" s="24" t="s">
        <v>88</v>
      </c>
      <c r="AY193" s="24" t="s">
        <v>160</v>
      </c>
      <c r="BE193" s="208">
        <f>IF(N193="základní",J193,0)</f>
        <v>1295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24" t="s">
        <v>86</v>
      </c>
      <c r="BK193" s="208">
        <f>ROUND(I193*H193,2)</f>
        <v>1295</v>
      </c>
      <c r="BL193" s="24" t="s">
        <v>167</v>
      </c>
      <c r="BM193" s="24" t="s">
        <v>841</v>
      </c>
    </row>
    <row r="194" s="11" customFormat="1">
      <c r="B194" s="209"/>
      <c r="C194" s="210"/>
      <c r="D194" s="211" t="s">
        <v>169</v>
      </c>
      <c r="E194" s="212" t="s">
        <v>35</v>
      </c>
      <c r="F194" s="213" t="s">
        <v>113</v>
      </c>
      <c r="G194" s="210"/>
      <c r="H194" s="214">
        <v>5</v>
      </c>
      <c r="I194" s="210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169</v>
      </c>
      <c r="AU194" s="219" t="s">
        <v>88</v>
      </c>
      <c r="AV194" s="11" t="s">
        <v>88</v>
      </c>
      <c r="AW194" s="11" t="s">
        <v>41</v>
      </c>
      <c r="AX194" s="11" t="s">
        <v>86</v>
      </c>
      <c r="AY194" s="219" t="s">
        <v>160</v>
      </c>
    </row>
    <row r="195" s="1" customFormat="1" ht="16.5" customHeight="1">
      <c r="B195" s="41"/>
      <c r="C195" s="249" t="s">
        <v>384</v>
      </c>
      <c r="D195" s="249" t="s">
        <v>339</v>
      </c>
      <c r="E195" s="250" t="s">
        <v>842</v>
      </c>
      <c r="F195" s="251" t="s">
        <v>843</v>
      </c>
      <c r="G195" s="252" t="s">
        <v>412</v>
      </c>
      <c r="H195" s="253">
        <v>5.0499999999999998</v>
      </c>
      <c r="I195" s="254">
        <v>241</v>
      </c>
      <c r="J195" s="254">
        <f>ROUND(I195*H195,2)</f>
        <v>1217.05</v>
      </c>
      <c r="K195" s="251" t="s">
        <v>166</v>
      </c>
      <c r="L195" s="255"/>
      <c r="M195" s="256" t="s">
        <v>35</v>
      </c>
      <c r="N195" s="257" t="s">
        <v>49</v>
      </c>
      <c r="O195" s="206">
        <v>0</v>
      </c>
      <c r="P195" s="206">
        <f>O195*H195</f>
        <v>0</v>
      </c>
      <c r="Q195" s="206">
        <v>0.00080000000000000004</v>
      </c>
      <c r="R195" s="206">
        <f>Q195*H195</f>
        <v>0.0040400000000000002</v>
      </c>
      <c r="S195" s="206">
        <v>0</v>
      </c>
      <c r="T195" s="207">
        <f>S195*H195</f>
        <v>0</v>
      </c>
      <c r="AR195" s="24" t="s">
        <v>214</v>
      </c>
      <c r="AT195" s="24" t="s">
        <v>339</v>
      </c>
      <c r="AU195" s="24" t="s">
        <v>88</v>
      </c>
      <c r="AY195" s="24" t="s">
        <v>160</v>
      </c>
      <c r="BE195" s="208">
        <f>IF(N195="základní",J195,0)</f>
        <v>1217.05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24" t="s">
        <v>86</v>
      </c>
      <c r="BK195" s="208">
        <f>ROUND(I195*H195,2)</f>
        <v>1217.05</v>
      </c>
      <c r="BL195" s="24" t="s">
        <v>167</v>
      </c>
      <c r="BM195" s="24" t="s">
        <v>844</v>
      </c>
    </row>
    <row r="196" s="11" customFormat="1">
      <c r="B196" s="209"/>
      <c r="C196" s="210"/>
      <c r="D196" s="211" t="s">
        <v>169</v>
      </c>
      <c r="E196" s="210"/>
      <c r="F196" s="213" t="s">
        <v>487</v>
      </c>
      <c r="G196" s="210"/>
      <c r="H196" s="214">
        <v>5.0499999999999998</v>
      </c>
      <c r="I196" s="210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169</v>
      </c>
      <c r="AU196" s="219" t="s">
        <v>88</v>
      </c>
      <c r="AV196" s="11" t="s">
        <v>88</v>
      </c>
      <c r="AW196" s="11" t="s">
        <v>6</v>
      </c>
      <c r="AX196" s="11" t="s">
        <v>86</v>
      </c>
      <c r="AY196" s="219" t="s">
        <v>160</v>
      </c>
    </row>
    <row r="197" s="1" customFormat="1" ht="25.5" customHeight="1">
      <c r="B197" s="41"/>
      <c r="C197" s="198" t="s">
        <v>389</v>
      </c>
      <c r="D197" s="198" t="s">
        <v>162</v>
      </c>
      <c r="E197" s="199" t="s">
        <v>845</v>
      </c>
      <c r="F197" s="200" t="s">
        <v>846</v>
      </c>
      <c r="G197" s="201" t="s">
        <v>412</v>
      </c>
      <c r="H197" s="202">
        <v>22</v>
      </c>
      <c r="I197" s="203">
        <v>162</v>
      </c>
      <c r="J197" s="203">
        <f>ROUND(I197*H197,2)</f>
        <v>3564</v>
      </c>
      <c r="K197" s="200" t="s">
        <v>166</v>
      </c>
      <c r="L197" s="67"/>
      <c r="M197" s="204" t="s">
        <v>35</v>
      </c>
      <c r="N197" s="205" t="s">
        <v>49</v>
      </c>
      <c r="O197" s="206">
        <v>0.621</v>
      </c>
      <c r="P197" s="206">
        <f>O197*H197</f>
        <v>13.661999999999999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AR197" s="24" t="s">
        <v>167</v>
      </c>
      <c r="AT197" s="24" t="s">
        <v>162</v>
      </c>
      <c r="AU197" s="24" t="s">
        <v>88</v>
      </c>
      <c r="AY197" s="24" t="s">
        <v>160</v>
      </c>
      <c r="BE197" s="208">
        <f>IF(N197="základní",J197,0)</f>
        <v>3564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24" t="s">
        <v>86</v>
      </c>
      <c r="BK197" s="208">
        <f>ROUND(I197*H197,2)</f>
        <v>3564</v>
      </c>
      <c r="BL197" s="24" t="s">
        <v>167</v>
      </c>
      <c r="BM197" s="24" t="s">
        <v>847</v>
      </c>
    </row>
    <row r="198" s="11" customFormat="1">
      <c r="B198" s="209"/>
      <c r="C198" s="210"/>
      <c r="D198" s="211" t="s">
        <v>169</v>
      </c>
      <c r="E198" s="212" t="s">
        <v>35</v>
      </c>
      <c r="F198" s="213" t="s">
        <v>303</v>
      </c>
      <c r="G198" s="210"/>
      <c r="H198" s="214">
        <v>22</v>
      </c>
      <c r="I198" s="210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169</v>
      </c>
      <c r="AU198" s="219" t="s">
        <v>88</v>
      </c>
      <c r="AV198" s="11" t="s">
        <v>88</v>
      </c>
      <c r="AW198" s="11" t="s">
        <v>41</v>
      </c>
      <c r="AX198" s="11" t="s">
        <v>86</v>
      </c>
      <c r="AY198" s="219" t="s">
        <v>160</v>
      </c>
    </row>
    <row r="199" s="1" customFormat="1" ht="16.5" customHeight="1">
      <c r="B199" s="41"/>
      <c r="C199" s="249" t="s">
        <v>393</v>
      </c>
      <c r="D199" s="249" t="s">
        <v>339</v>
      </c>
      <c r="E199" s="250" t="s">
        <v>848</v>
      </c>
      <c r="F199" s="251" t="s">
        <v>849</v>
      </c>
      <c r="G199" s="252" t="s">
        <v>412</v>
      </c>
      <c r="H199" s="253">
        <v>22.219999999999999</v>
      </c>
      <c r="I199" s="254">
        <v>193</v>
      </c>
      <c r="J199" s="254">
        <f>ROUND(I199*H199,2)</f>
        <v>4288.46</v>
      </c>
      <c r="K199" s="251" t="s">
        <v>166</v>
      </c>
      <c r="L199" s="255"/>
      <c r="M199" s="256" t="s">
        <v>35</v>
      </c>
      <c r="N199" s="257" t="s">
        <v>49</v>
      </c>
      <c r="O199" s="206">
        <v>0</v>
      </c>
      <c r="P199" s="206">
        <f>O199*H199</f>
        <v>0</v>
      </c>
      <c r="Q199" s="206">
        <v>0.00050000000000000001</v>
      </c>
      <c r="R199" s="206">
        <f>Q199*H199</f>
        <v>0.01111</v>
      </c>
      <c r="S199" s="206">
        <v>0</v>
      </c>
      <c r="T199" s="207">
        <f>S199*H199</f>
        <v>0</v>
      </c>
      <c r="AR199" s="24" t="s">
        <v>214</v>
      </c>
      <c r="AT199" s="24" t="s">
        <v>339</v>
      </c>
      <c r="AU199" s="24" t="s">
        <v>88</v>
      </c>
      <c r="AY199" s="24" t="s">
        <v>160</v>
      </c>
      <c r="BE199" s="208">
        <f>IF(N199="základní",J199,0)</f>
        <v>4288.46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24" t="s">
        <v>86</v>
      </c>
      <c r="BK199" s="208">
        <f>ROUND(I199*H199,2)</f>
        <v>4288.46</v>
      </c>
      <c r="BL199" s="24" t="s">
        <v>167</v>
      </c>
      <c r="BM199" s="24" t="s">
        <v>850</v>
      </c>
    </row>
    <row r="200" s="11" customFormat="1">
      <c r="B200" s="209"/>
      <c r="C200" s="210"/>
      <c r="D200" s="211" t="s">
        <v>169</v>
      </c>
      <c r="E200" s="210"/>
      <c r="F200" s="213" t="s">
        <v>835</v>
      </c>
      <c r="G200" s="210"/>
      <c r="H200" s="214">
        <v>22.219999999999999</v>
      </c>
      <c r="I200" s="210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169</v>
      </c>
      <c r="AU200" s="219" t="s">
        <v>88</v>
      </c>
      <c r="AV200" s="11" t="s">
        <v>88</v>
      </c>
      <c r="AW200" s="11" t="s">
        <v>6</v>
      </c>
      <c r="AX200" s="11" t="s">
        <v>86</v>
      </c>
      <c r="AY200" s="219" t="s">
        <v>160</v>
      </c>
    </row>
    <row r="201" s="1" customFormat="1" ht="25.5" customHeight="1">
      <c r="B201" s="41"/>
      <c r="C201" s="198" t="s">
        <v>399</v>
      </c>
      <c r="D201" s="198" t="s">
        <v>162</v>
      </c>
      <c r="E201" s="199" t="s">
        <v>729</v>
      </c>
      <c r="F201" s="200" t="s">
        <v>730</v>
      </c>
      <c r="G201" s="201" t="s">
        <v>412</v>
      </c>
      <c r="H201" s="202">
        <v>22</v>
      </c>
      <c r="I201" s="203">
        <v>194</v>
      </c>
      <c r="J201" s="203">
        <f>ROUND(I201*H201,2)</f>
        <v>4268</v>
      </c>
      <c r="K201" s="200" t="s">
        <v>166</v>
      </c>
      <c r="L201" s="67"/>
      <c r="M201" s="204" t="s">
        <v>35</v>
      </c>
      <c r="N201" s="205" t="s">
        <v>49</v>
      </c>
      <c r="O201" s="206">
        <v>0.745</v>
      </c>
      <c r="P201" s="206">
        <f>O201*H201</f>
        <v>16.390000000000001</v>
      </c>
      <c r="Q201" s="206">
        <v>1.0000000000000001E-05</v>
      </c>
      <c r="R201" s="206">
        <f>Q201*H201</f>
        <v>0.00022000000000000001</v>
      </c>
      <c r="S201" s="206">
        <v>0</v>
      </c>
      <c r="T201" s="207">
        <f>S201*H201</f>
        <v>0</v>
      </c>
      <c r="AR201" s="24" t="s">
        <v>167</v>
      </c>
      <c r="AT201" s="24" t="s">
        <v>162</v>
      </c>
      <c r="AU201" s="24" t="s">
        <v>88</v>
      </c>
      <c r="AY201" s="24" t="s">
        <v>160</v>
      </c>
      <c r="BE201" s="208">
        <f>IF(N201="základní",J201,0)</f>
        <v>4268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24" t="s">
        <v>86</v>
      </c>
      <c r="BK201" s="208">
        <f>ROUND(I201*H201,2)</f>
        <v>4268</v>
      </c>
      <c r="BL201" s="24" t="s">
        <v>167</v>
      </c>
      <c r="BM201" s="24" t="s">
        <v>851</v>
      </c>
    </row>
    <row r="202" s="11" customFormat="1">
      <c r="B202" s="209"/>
      <c r="C202" s="210"/>
      <c r="D202" s="211" t="s">
        <v>169</v>
      </c>
      <c r="E202" s="212" t="s">
        <v>35</v>
      </c>
      <c r="F202" s="213" t="s">
        <v>303</v>
      </c>
      <c r="G202" s="210"/>
      <c r="H202" s="214">
        <v>22</v>
      </c>
      <c r="I202" s="210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169</v>
      </c>
      <c r="AU202" s="219" t="s">
        <v>88</v>
      </c>
      <c r="AV202" s="11" t="s">
        <v>88</v>
      </c>
      <c r="AW202" s="11" t="s">
        <v>41</v>
      </c>
      <c r="AX202" s="11" t="s">
        <v>86</v>
      </c>
      <c r="AY202" s="219" t="s">
        <v>160</v>
      </c>
    </row>
    <row r="203" s="1" customFormat="1" ht="16.5" customHeight="1">
      <c r="B203" s="41"/>
      <c r="C203" s="198" t="s">
        <v>409</v>
      </c>
      <c r="D203" s="198" t="s">
        <v>162</v>
      </c>
      <c r="E203" s="199" t="s">
        <v>732</v>
      </c>
      <c r="F203" s="200" t="s">
        <v>733</v>
      </c>
      <c r="G203" s="201" t="s">
        <v>466</v>
      </c>
      <c r="H203" s="202">
        <v>22</v>
      </c>
      <c r="I203" s="203">
        <v>679</v>
      </c>
      <c r="J203" s="203">
        <f>ROUND(I203*H203,2)</f>
        <v>14938</v>
      </c>
      <c r="K203" s="200" t="s">
        <v>166</v>
      </c>
      <c r="L203" s="67"/>
      <c r="M203" s="204" t="s">
        <v>35</v>
      </c>
      <c r="N203" s="205" t="s">
        <v>49</v>
      </c>
      <c r="O203" s="206">
        <v>0.82799999999999996</v>
      </c>
      <c r="P203" s="206">
        <f>O203*H203</f>
        <v>18.215999999999998</v>
      </c>
      <c r="Q203" s="206">
        <v>0.00018000000000000001</v>
      </c>
      <c r="R203" s="206">
        <f>Q203*H203</f>
        <v>0.00396</v>
      </c>
      <c r="S203" s="206">
        <v>0</v>
      </c>
      <c r="T203" s="207">
        <f>S203*H203</f>
        <v>0</v>
      </c>
      <c r="AR203" s="24" t="s">
        <v>167</v>
      </c>
      <c r="AT203" s="24" t="s">
        <v>162</v>
      </c>
      <c r="AU203" s="24" t="s">
        <v>88</v>
      </c>
      <c r="AY203" s="24" t="s">
        <v>160</v>
      </c>
      <c r="BE203" s="208">
        <f>IF(N203="základní",J203,0)</f>
        <v>14938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24" t="s">
        <v>86</v>
      </c>
      <c r="BK203" s="208">
        <f>ROUND(I203*H203,2)</f>
        <v>14938</v>
      </c>
      <c r="BL203" s="24" t="s">
        <v>167</v>
      </c>
      <c r="BM203" s="24" t="s">
        <v>852</v>
      </c>
    </row>
    <row r="204" s="11" customFormat="1">
      <c r="B204" s="209"/>
      <c r="C204" s="210"/>
      <c r="D204" s="211" t="s">
        <v>169</v>
      </c>
      <c r="E204" s="212" t="s">
        <v>35</v>
      </c>
      <c r="F204" s="213" t="s">
        <v>303</v>
      </c>
      <c r="G204" s="210"/>
      <c r="H204" s="214">
        <v>22</v>
      </c>
      <c r="I204" s="210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169</v>
      </c>
      <c r="AU204" s="219" t="s">
        <v>88</v>
      </c>
      <c r="AV204" s="11" t="s">
        <v>88</v>
      </c>
      <c r="AW204" s="11" t="s">
        <v>41</v>
      </c>
      <c r="AX204" s="11" t="s">
        <v>86</v>
      </c>
      <c r="AY204" s="219" t="s">
        <v>160</v>
      </c>
    </row>
    <row r="205" s="1" customFormat="1" ht="16.5" customHeight="1">
      <c r="B205" s="41"/>
      <c r="C205" s="198" t="s">
        <v>414</v>
      </c>
      <c r="D205" s="198" t="s">
        <v>162</v>
      </c>
      <c r="E205" s="199" t="s">
        <v>517</v>
      </c>
      <c r="F205" s="200" t="s">
        <v>518</v>
      </c>
      <c r="G205" s="201" t="s">
        <v>195</v>
      </c>
      <c r="H205" s="202">
        <v>112.5</v>
      </c>
      <c r="I205" s="203">
        <v>11.199999999999999</v>
      </c>
      <c r="J205" s="203">
        <f>ROUND(I205*H205,2)</f>
        <v>1260</v>
      </c>
      <c r="K205" s="200" t="s">
        <v>166</v>
      </c>
      <c r="L205" s="67"/>
      <c r="M205" s="204" t="s">
        <v>35</v>
      </c>
      <c r="N205" s="205" t="s">
        <v>49</v>
      </c>
      <c r="O205" s="206">
        <v>0.025000000000000001</v>
      </c>
      <c r="P205" s="206">
        <f>O205*H205</f>
        <v>2.8125</v>
      </c>
      <c r="Q205" s="206">
        <v>9.0000000000000006E-05</v>
      </c>
      <c r="R205" s="206">
        <f>Q205*H205</f>
        <v>0.010125</v>
      </c>
      <c r="S205" s="206">
        <v>0</v>
      </c>
      <c r="T205" s="207">
        <f>S205*H205</f>
        <v>0</v>
      </c>
      <c r="AR205" s="24" t="s">
        <v>167</v>
      </c>
      <c r="AT205" s="24" t="s">
        <v>162</v>
      </c>
      <c r="AU205" s="24" t="s">
        <v>88</v>
      </c>
      <c r="AY205" s="24" t="s">
        <v>160</v>
      </c>
      <c r="BE205" s="208">
        <f>IF(N205="základní",J205,0)</f>
        <v>1260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24" t="s">
        <v>86</v>
      </c>
      <c r="BK205" s="208">
        <f>ROUND(I205*H205,2)</f>
        <v>1260</v>
      </c>
      <c r="BL205" s="24" t="s">
        <v>167</v>
      </c>
      <c r="BM205" s="24" t="s">
        <v>853</v>
      </c>
    </row>
    <row r="206" s="11" customFormat="1">
      <c r="B206" s="209"/>
      <c r="C206" s="210"/>
      <c r="D206" s="211" t="s">
        <v>169</v>
      </c>
      <c r="E206" s="212" t="s">
        <v>35</v>
      </c>
      <c r="F206" s="213" t="s">
        <v>815</v>
      </c>
      <c r="G206" s="210"/>
      <c r="H206" s="214">
        <v>112.5</v>
      </c>
      <c r="I206" s="210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169</v>
      </c>
      <c r="AU206" s="219" t="s">
        <v>88</v>
      </c>
      <c r="AV206" s="11" t="s">
        <v>88</v>
      </c>
      <c r="AW206" s="11" t="s">
        <v>41</v>
      </c>
      <c r="AX206" s="11" t="s">
        <v>86</v>
      </c>
      <c r="AY206" s="219" t="s">
        <v>160</v>
      </c>
    </row>
    <row r="207" s="10" customFormat="1" ht="29.88" customHeight="1">
      <c r="B207" s="183"/>
      <c r="C207" s="184"/>
      <c r="D207" s="185" t="s">
        <v>77</v>
      </c>
      <c r="E207" s="196" t="s">
        <v>218</v>
      </c>
      <c r="F207" s="196" t="s">
        <v>520</v>
      </c>
      <c r="G207" s="184"/>
      <c r="H207" s="184"/>
      <c r="I207" s="184"/>
      <c r="J207" s="197">
        <f>BK207</f>
        <v>16132.5</v>
      </c>
      <c r="K207" s="184"/>
      <c r="L207" s="188"/>
      <c r="M207" s="189"/>
      <c r="N207" s="190"/>
      <c r="O207" s="190"/>
      <c r="P207" s="191">
        <f>SUM(P208:P210)</f>
        <v>44.100000000000001</v>
      </c>
      <c r="Q207" s="190"/>
      <c r="R207" s="191">
        <f>SUM(R208:R210)</f>
        <v>0</v>
      </c>
      <c r="S207" s="190"/>
      <c r="T207" s="192">
        <f>SUM(T208:T210)</f>
        <v>0</v>
      </c>
      <c r="AR207" s="193" t="s">
        <v>86</v>
      </c>
      <c r="AT207" s="194" t="s">
        <v>77</v>
      </c>
      <c r="AU207" s="194" t="s">
        <v>86</v>
      </c>
      <c r="AY207" s="193" t="s">
        <v>160</v>
      </c>
      <c r="BK207" s="195">
        <f>SUM(BK208:BK210)</f>
        <v>16132.5</v>
      </c>
    </row>
    <row r="208" s="1" customFormat="1" ht="25.5" customHeight="1">
      <c r="B208" s="41"/>
      <c r="C208" s="198" t="s">
        <v>419</v>
      </c>
      <c r="D208" s="198" t="s">
        <v>162</v>
      </c>
      <c r="E208" s="199" t="s">
        <v>522</v>
      </c>
      <c r="F208" s="200" t="s">
        <v>523</v>
      </c>
      <c r="G208" s="201" t="s">
        <v>195</v>
      </c>
      <c r="H208" s="202">
        <v>225</v>
      </c>
      <c r="I208" s="203">
        <v>71.700000000000003</v>
      </c>
      <c r="J208" s="203">
        <f>ROUND(I208*H208,2)</f>
        <v>16132.5</v>
      </c>
      <c r="K208" s="200" t="s">
        <v>166</v>
      </c>
      <c r="L208" s="67"/>
      <c r="M208" s="204" t="s">
        <v>35</v>
      </c>
      <c r="N208" s="205" t="s">
        <v>49</v>
      </c>
      <c r="O208" s="206">
        <v>0.19600000000000001</v>
      </c>
      <c r="P208" s="206">
        <f>O208*H208</f>
        <v>44.100000000000001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AR208" s="24" t="s">
        <v>167</v>
      </c>
      <c r="AT208" s="24" t="s">
        <v>162</v>
      </c>
      <c r="AU208" s="24" t="s">
        <v>88</v>
      </c>
      <c r="AY208" s="24" t="s">
        <v>160</v>
      </c>
      <c r="BE208" s="208">
        <f>IF(N208="základní",J208,0)</f>
        <v>16132.5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24" t="s">
        <v>86</v>
      </c>
      <c r="BK208" s="208">
        <f>ROUND(I208*H208,2)</f>
        <v>16132.5</v>
      </c>
      <c r="BL208" s="24" t="s">
        <v>167</v>
      </c>
      <c r="BM208" s="24" t="s">
        <v>854</v>
      </c>
    </row>
    <row r="209" s="11" customFormat="1">
      <c r="B209" s="209"/>
      <c r="C209" s="210"/>
      <c r="D209" s="211" t="s">
        <v>169</v>
      </c>
      <c r="E209" s="212" t="s">
        <v>35</v>
      </c>
      <c r="F209" s="213" t="s">
        <v>855</v>
      </c>
      <c r="G209" s="210"/>
      <c r="H209" s="214">
        <v>225</v>
      </c>
      <c r="I209" s="210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169</v>
      </c>
      <c r="AU209" s="219" t="s">
        <v>88</v>
      </c>
      <c r="AV209" s="11" t="s">
        <v>88</v>
      </c>
      <c r="AW209" s="11" t="s">
        <v>41</v>
      </c>
      <c r="AX209" s="11" t="s">
        <v>78</v>
      </c>
      <c r="AY209" s="219" t="s">
        <v>160</v>
      </c>
    </row>
    <row r="210" s="12" customFormat="1">
      <c r="B210" s="220"/>
      <c r="C210" s="221"/>
      <c r="D210" s="211" t="s">
        <v>169</v>
      </c>
      <c r="E210" s="222" t="s">
        <v>35</v>
      </c>
      <c r="F210" s="223" t="s">
        <v>176</v>
      </c>
      <c r="G210" s="221"/>
      <c r="H210" s="224">
        <v>225</v>
      </c>
      <c r="I210" s="221"/>
      <c r="J210" s="221"/>
      <c r="K210" s="221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169</v>
      </c>
      <c r="AU210" s="229" t="s">
        <v>88</v>
      </c>
      <c r="AV210" s="12" t="s">
        <v>167</v>
      </c>
      <c r="AW210" s="12" t="s">
        <v>41</v>
      </c>
      <c r="AX210" s="12" t="s">
        <v>86</v>
      </c>
      <c r="AY210" s="229" t="s">
        <v>160</v>
      </c>
    </row>
    <row r="211" s="10" customFormat="1" ht="29.88" customHeight="1">
      <c r="B211" s="183"/>
      <c r="C211" s="184"/>
      <c r="D211" s="185" t="s">
        <v>77</v>
      </c>
      <c r="E211" s="196" t="s">
        <v>534</v>
      </c>
      <c r="F211" s="196" t="s">
        <v>535</v>
      </c>
      <c r="G211" s="184"/>
      <c r="H211" s="184"/>
      <c r="I211" s="184"/>
      <c r="J211" s="197">
        <f>BK211</f>
        <v>31986.32</v>
      </c>
      <c r="K211" s="184"/>
      <c r="L211" s="188"/>
      <c r="M211" s="189"/>
      <c r="N211" s="190"/>
      <c r="O211" s="190"/>
      <c r="P211" s="191">
        <f>SUM(P212:P224)</f>
        <v>16.213689000000002</v>
      </c>
      <c r="Q211" s="190"/>
      <c r="R211" s="191">
        <f>SUM(R212:R224)</f>
        <v>0</v>
      </c>
      <c r="S211" s="190"/>
      <c r="T211" s="192">
        <f>SUM(T212:T224)</f>
        <v>0</v>
      </c>
      <c r="AR211" s="193" t="s">
        <v>86</v>
      </c>
      <c r="AT211" s="194" t="s">
        <v>77</v>
      </c>
      <c r="AU211" s="194" t="s">
        <v>86</v>
      </c>
      <c r="AY211" s="193" t="s">
        <v>160</v>
      </c>
      <c r="BK211" s="195">
        <f>SUM(BK212:BK224)</f>
        <v>31986.32</v>
      </c>
    </row>
    <row r="212" s="1" customFormat="1" ht="25.5" customHeight="1">
      <c r="B212" s="41"/>
      <c r="C212" s="198" t="s">
        <v>424</v>
      </c>
      <c r="D212" s="198" t="s">
        <v>162</v>
      </c>
      <c r="E212" s="199" t="s">
        <v>537</v>
      </c>
      <c r="F212" s="200" t="s">
        <v>538</v>
      </c>
      <c r="G212" s="201" t="s">
        <v>321</v>
      </c>
      <c r="H212" s="202">
        <v>78.326999999999998</v>
      </c>
      <c r="I212" s="203">
        <v>39.200000000000003</v>
      </c>
      <c r="J212" s="203">
        <f>ROUND(I212*H212,2)</f>
        <v>3070.4200000000001</v>
      </c>
      <c r="K212" s="200" t="s">
        <v>166</v>
      </c>
      <c r="L212" s="67"/>
      <c r="M212" s="204" t="s">
        <v>35</v>
      </c>
      <c r="N212" s="205" t="s">
        <v>49</v>
      </c>
      <c r="O212" s="206">
        <v>0.029999999999999999</v>
      </c>
      <c r="P212" s="206">
        <f>O212*H212</f>
        <v>2.3498099999999997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AR212" s="24" t="s">
        <v>167</v>
      </c>
      <c r="AT212" s="24" t="s">
        <v>162</v>
      </c>
      <c r="AU212" s="24" t="s">
        <v>88</v>
      </c>
      <c r="AY212" s="24" t="s">
        <v>160</v>
      </c>
      <c r="BE212" s="208">
        <f>IF(N212="základní",J212,0)</f>
        <v>3070.4200000000001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24" t="s">
        <v>86</v>
      </c>
      <c r="BK212" s="208">
        <f>ROUND(I212*H212,2)</f>
        <v>3070.4200000000001</v>
      </c>
      <c r="BL212" s="24" t="s">
        <v>167</v>
      </c>
      <c r="BM212" s="24" t="s">
        <v>856</v>
      </c>
    </row>
    <row r="213" s="1" customFormat="1" ht="25.5" customHeight="1">
      <c r="B213" s="41"/>
      <c r="C213" s="198" t="s">
        <v>430</v>
      </c>
      <c r="D213" s="198" t="s">
        <v>162</v>
      </c>
      <c r="E213" s="199" t="s">
        <v>541</v>
      </c>
      <c r="F213" s="200" t="s">
        <v>542</v>
      </c>
      <c r="G213" s="201" t="s">
        <v>321</v>
      </c>
      <c r="H213" s="202">
        <v>704.94299999999998</v>
      </c>
      <c r="I213" s="203">
        <v>8.6899999999999995</v>
      </c>
      <c r="J213" s="203">
        <f>ROUND(I213*H213,2)</f>
        <v>6125.9499999999998</v>
      </c>
      <c r="K213" s="200" t="s">
        <v>166</v>
      </c>
      <c r="L213" s="67"/>
      <c r="M213" s="204" t="s">
        <v>35</v>
      </c>
      <c r="N213" s="205" t="s">
        <v>49</v>
      </c>
      <c r="O213" s="206">
        <v>0.002</v>
      </c>
      <c r="P213" s="206">
        <f>O213*H213</f>
        <v>1.409886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AR213" s="24" t="s">
        <v>167</v>
      </c>
      <c r="AT213" s="24" t="s">
        <v>162</v>
      </c>
      <c r="AU213" s="24" t="s">
        <v>88</v>
      </c>
      <c r="AY213" s="24" t="s">
        <v>160</v>
      </c>
      <c r="BE213" s="208">
        <f>IF(N213="základní",J213,0)</f>
        <v>6125.9499999999998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24" t="s">
        <v>86</v>
      </c>
      <c r="BK213" s="208">
        <f>ROUND(I213*H213,2)</f>
        <v>6125.9499999999998</v>
      </c>
      <c r="BL213" s="24" t="s">
        <v>167</v>
      </c>
      <c r="BM213" s="24" t="s">
        <v>857</v>
      </c>
    </row>
    <row r="214" s="11" customFormat="1">
      <c r="B214" s="209"/>
      <c r="C214" s="210"/>
      <c r="D214" s="211" t="s">
        <v>169</v>
      </c>
      <c r="E214" s="212" t="s">
        <v>35</v>
      </c>
      <c r="F214" s="213" t="s">
        <v>858</v>
      </c>
      <c r="G214" s="210"/>
      <c r="H214" s="214">
        <v>36.692999999999998</v>
      </c>
      <c r="I214" s="210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169</v>
      </c>
      <c r="AU214" s="219" t="s">
        <v>88</v>
      </c>
      <c r="AV214" s="11" t="s">
        <v>88</v>
      </c>
      <c r="AW214" s="11" t="s">
        <v>41</v>
      </c>
      <c r="AX214" s="11" t="s">
        <v>78</v>
      </c>
      <c r="AY214" s="219" t="s">
        <v>160</v>
      </c>
    </row>
    <row r="215" s="11" customFormat="1">
      <c r="B215" s="209"/>
      <c r="C215" s="210"/>
      <c r="D215" s="211" t="s">
        <v>169</v>
      </c>
      <c r="E215" s="212" t="s">
        <v>35</v>
      </c>
      <c r="F215" s="213" t="s">
        <v>859</v>
      </c>
      <c r="G215" s="210"/>
      <c r="H215" s="214">
        <v>445.5</v>
      </c>
      <c r="I215" s="210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169</v>
      </c>
      <c r="AU215" s="219" t="s">
        <v>88</v>
      </c>
      <c r="AV215" s="11" t="s">
        <v>88</v>
      </c>
      <c r="AW215" s="11" t="s">
        <v>41</v>
      </c>
      <c r="AX215" s="11" t="s">
        <v>78</v>
      </c>
      <c r="AY215" s="219" t="s">
        <v>160</v>
      </c>
    </row>
    <row r="216" s="11" customFormat="1">
      <c r="B216" s="209"/>
      <c r="C216" s="210"/>
      <c r="D216" s="211" t="s">
        <v>169</v>
      </c>
      <c r="E216" s="212" t="s">
        <v>35</v>
      </c>
      <c r="F216" s="213" t="s">
        <v>860</v>
      </c>
      <c r="G216" s="210"/>
      <c r="H216" s="214">
        <v>222.75</v>
      </c>
      <c r="I216" s="210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169</v>
      </c>
      <c r="AU216" s="219" t="s">
        <v>88</v>
      </c>
      <c r="AV216" s="11" t="s">
        <v>88</v>
      </c>
      <c r="AW216" s="11" t="s">
        <v>41</v>
      </c>
      <c r="AX216" s="11" t="s">
        <v>78</v>
      </c>
      <c r="AY216" s="219" t="s">
        <v>160</v>
      </c>
    </row>
    <row r="217" s="12" customFormat="1">
      <c r="B217" s="220"/>
      <c r="C217" s="221"/>
      <c r="D217" s="211" t="s">
        <v>169</v>
      </c>
      <c r="E217" s="222" t="s">
        <v>35</v>
      </c>
      <c r="F217" s="223" t="s">
        <v>176</v>
      </c>
      <c r="G217" s="221"/>
      <c r="H217" s="224">
        <v>704.94299999999998</v>
      </c>
      <c r="I217" s="221"/>
      <c r="J217" s="221"/>
      <c r="K217" s="221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169</v>
      </c>
      <c r="AU217" s="229" t="s">
        <v>88</v>
      </c>
      <c r="AV217" s="12" t="s">
        <v>167</v>
      </c>
      <c r="AW217" s="12" t="s">
        <v>41</v>
      </c>
      <c r="AX217" s="12" t="s">
        <v>86</v>
      </c>
      <c r="AY217" s="229" t="s">
        <v>160</v>
      </c>
    </row>
    <row r="218" s="1" customFormat="1" ht="16.5" customHeight="1">
      <c r="B218" s="41"/>
      <c r="C218" s="198" t="s">
        <v>435</v>
      </c>
      <c r="D218" s="198" t="s">
        <v>162</v>
      </c>
      <c r="E218" s="199" t="s">
        <v>546</v>
      </c>
      <c r="F218" s="200" t="s">
        <v>547</v>
      </c>
      <c r="G218" s="201" t="s">
        <v>321</v>
      </c>
      <c r="H218" s="202">
        <v>78.326999999999998</v>
      </c>
      <c r="I218" s="203">
        <v>147</v>
      </c>
      <c r="J218" s="203">
        <f>ROUND(I218*H218,2)</f>
        <v>11514.07</v>
      </c>
      <c r="K218" s="200" t="s">
        <v>166</v>
      </c>
      <c r="L218" s="67"/>
      <c r="M218" s="204" t="s">
        <v>35</v>
      </c>
      <c r="N218" s="205" t="s">
        <v>49</v>
      </c>
      <c r="O218" s="206">
        <v>0.159</v>
      </c>
      <c r="P218" s="206">
        <f>O218*H218</f>
        <v>12.453993000000001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AR218" s="24" t="s">
        <v>167</v>
      </c>
      <c r="AT218" s="24" t="s">
        <v>162</v>
      </c>
      <c r="AU218" s="24" t="s">
        <v>88</v>
      </c>
      <c r="AY218" s="24" t="s">
        <v>160</v>
      </c>
      <c r="BE218" s="208">
        <f>IF(N218="základní",J218,0)</f>
        <v>11514.07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24" t="s">
        <v>86</v>
      </c>
      <c r="BK218" s="208">
        <f>ROUND(I218*H218,2)</f>
        <v>11514.07</v>
      </c>
      <c r="BL218" s="24" t="s">
        <v>167</v>
      </c>
      <c r="BM218" s="24" t="s">
        <v>861</v>
      </c>
    </row>
    <row r="219" s="1" customFormat="1" ht="16.5" customHeight="1">
      <c r="B219" s="41"/>
      <c r="C219" s="198" t="s">
        <v>440</v>
      </c>
      <c r="D219" s="198" t="s">
        <v>162</v>
      </c>
      <c r="E219" s="199" t="s">
        <v>550</v>
      </c>
      <c r="F219" s="200" t="s">
        <v>551</v>
      </c>
      <c r="G219" s="201" t="s">
        <v>321</v>
      </c>
      <c r="H219" s="202">
        <v>4.077</v>
      </c>
      <c r="I219" s="203">
        <v>125</v>
      </c>
      <c r="J219" s="203">
        <f>ROUND(I219*H219,2)</f>
        <v>509.63</v>
      </c>
      <c r="K219" s="200" t="s">
        <v>166</v>
      </c>
      <c r="L219" s="67"/>
      <c r="M219" s="204" t="s">
        <v>35</v>
      </c>
      <c r="N219" s="205" t="s">
        <v>49</v>
      </c>
      <c r="O219" s="206">
        <v>0</v>
      </c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AR219" s="24" t="s">
        <v>167</v>
      </c>
      <c r="AT219" s="24" t="s">
        <v>162</v>
      </c>
      <c r="AU219" s="24" t="s">
        <v>88</v>
      </c>
      <c r="AY219" s="24" t="s">
        <v>160</v>
      </c>
      <c r="BE219" s="208">
        <f>IF(N219="základní",J219,0)</f>
        <v>509.63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24" t="s">
        <v>86</v>
      </c>
      <c r="BK219" s="208">
        <f>ROUND(I219*H219,2)</f>
        <v>509.63</v>
      </c>
      <c r="BL219" s="24" t="s">
        <v>167</v>
      </c>
      <c r="BM219" s="24" t="s">
        <v>862</v>
      </c>
    </row>
    <row r="220" s="11" customFormat="1">
      <c r="B220" s="209"/>
      <c r="C220" s="210"/>
      <c r="D220" s="211" t="s">
        <v>169</v>
      </c>
      <c r="E220" s="212" t="s">
        <v>35</v>
      </c>
      <c r="F220" s="213" t="s">
        <v>863</v>
      </c>
      <c r="G220" s="210"/>
      <c r="H220" s="214">
        <v>4.077</v>
      </c>
      <c r="I220" s="210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169</v>
      </c>
      <c r="AU220" s="219" t="s">
        <v>88</v>
      </c>
      <c r="AV220" s="11" t="s">
        <v>88</v>
      </c>
      <c r="AW220" s="11" t="s">
        <v>41</v>
      </c>
      <c r="AX220" s="11" t="s">
        <v>86</v>
      </c>
      <c r="AY220" s="219" t="s">
        <v>160</v>
      </c>
    </row>
    <row r="221" s="1" customFormat="1" ht="25.5" customHeight="1">
      <c r="B221" s="41"/>
      <c r="C221" s="198" t="s">
        <v>448</v>
      </c>
      <c r="D221" s="198" t="s">
        <v>162</v>
      </c>
      <c r="E221" s="199" t="s">
        <v>555</v>
      </c>
      <c r="F221" s="200" t="s">
        <v>556</v>
      </c>
      <c r="G221" s="201" t="s">
        <v>321</v>
      </c>
      <c r="H221" s="202">
        <v>24.75</v>
      </c>
      <c r="I221" s="203">
        <v>155</v>
      </c>
      <c r="J221" s="203">
        <f>ROUND(I221*H221,2)</f>
        <v>3836.25</v>
      </c>
      <c r="K221" s="200" t="s">
        <v>166</v>
      </c>
      <c r="L221" s="67"/>
      <c r="M221" s="204" t="s">
        <v>35</v>
      </c>
      <c r="N221" s="205" t="s">
        <v>49</v>
      </c>
      <c r="O221" s="206">
        <v>0</v>
      </c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AR221" s="24" t="s">
        <v>167</v>
      </c>
      <c r="AT221" s="24" t="s">
        <v>162</v>
      </c>
      <c r="AU221" s="24" t="s">
        <v>88</v>
      </c>
      <c r="AY221" s="24" t="s">
        <v>160</v>
      </c>
      <c r="BE221" s="208">
        <f>IF(N221="základní",J221,0)</f>
        <v>3836.25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24" t="s">
        <v>86</v>
      </c>
      <c r="BK221" s="208">
        <f>ROUND(I221*H221,2)</f>
        <v>3836.25</v>
      </c>
      <c r="BL221" s="24" t="s">
        <v>167</v>
      </c>
      <c r="BM221" s="24" t="s">
        <v>864</v>
      </c>
    </row>
    <row r="222" s="11" customFormat="1">
      <c r="B222" s="209"/>
      <c r="C222" s="210"/>
      <c r="D222" s="211" t="s">
        <v>169</v>
      </c>
      <c r="E222" s="212" t="s">
        <v>35</v>
      </c>
      <c r="F222" s="213" t="s">
        <v>865</v>
      </c>
      <c r="G222" s="210"/>
      <c r="H222" s="214">
        <v>24.75</v>
      </c>
      <c r="I222" s="210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169</v>
      </c>
      <c r="AU222" s="219" t="s">
        <v>88</v>
      </c>
      <c r="AV222" s="11" t="s">
        <v>88</v>
      </c>
      <c r="AW222" s="11" t="s">
        <v>41</v>
      </c>
      <c r="AX222" s="11" t="s">
        <v>86</v>
      </c>
      <c r="AY222" s="219" t="s">
        <v>160</v>
      </c>
    </row>
    <row r="223" s="1" customFormat="1" ht="25.5" customHeight="1">
      <c r="B223" s="41"/>
      <c r="C223" s="198" t="s">
        <v>454</v>
      </c>
      <c r="D223" s="198" t="s">
        <v>162</v>
      </c>
      <c r="E223" s="199" t="s">
        <v>560</v>
      </c>
      <c r="F223" s="200" t="s">
        <v>561</v>
      </c>
      <c r="G223" s="201" t="s">
        <v>321</v>
      </c>
      <c r="H223" s="202">
        <v>49.5</v>
      </c>
      <c r="I223" s="203">
        <v>140</v>
      </c>
      <c r="J223" s="203">
        <f>ROUND(I223*H223,2)</f>
        <v>6930</v>
      </c>
      <c r="K223" s="200" t="s">
        <v>166</v>
      </c>
      <c r="L223" s="67"/>
      <c r="M223" s="204" t="s">
        <v>35</v>
      </c>
      <c r="N223" s="205" t="s">
        <v>49</v>
      </c>
      <c r="O223" s="206">
        <v>0</v>
      </c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AR223" s="24" t="s">
        <v>167</v>
      </c>
      <c r="AT223" s="24" t="s">
        <v>162</v>
      </c>
      <c r="AU223" s="24" t="s">
        <v>88</v>
      </c>
      <c r="AY223" s="24" t="s">
        <v>160</v>
      </c>
      <c r="BE223" s="208">
        <f>IF(N223="základní",J223,0)</f>
        <v>6930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24" t="s">
        <v>86</v>
      </c>
      <c r="BK223" s="208">
        <f>ROUND(I223*H223,2)</f>
        <v>6930</v>
      </c>
      <c r="BL223" s="24" t="s">
        <v>167</v>
      </c>
      <c r="BM223" s="24" t="s">
        <v>866</v>
      </c>
    </row>
    <row r="224" s="11" customFormat="1">
      <c r="B224" s="209"/>
      <c r="C224" s="210"/>
      <c r="D224" s="211" t="s">
        <v>169</v>
      </c>
      <c r="E224" s="212" t="s">
        <v>35</v>
      </c>
      <c r="F224" s="213" t="s">
        <v>867</v>
      </c>
      <c r="G224" s="210"/>
      <c r="H224" s="214">
        <v>49.5</v>
      </c>
      <c r="I224" s="210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169</v>
      </c>
      <c r="AU224" s="219" t="s">
        <v>88</v>
      </c>
      <c r="AV224" s="11" t="s">
        <v>88</v>
      </c>
      <c r="AW224" s="11" t="s">
        <v>41</v>
      </c>
      <c r="AX224" s="11" t="s">
        <v>86</v>
      </c>
      <c r="AY224" s="219" t="s">
        <v>160</v>
      </c>
    </row>
    <row r="225" s="10" customFormat="1" ht="29.88" customHeight="1">
      <c r="B225" s="183"/>
      <c r="C225" s="184"/>
      <c r="D225" s="185" t="s">
        <v>77</v>
      </c>
      <c r="E225" s="196" t="s">
        <v>564</v>
      </c>
      <c r="F225" s="196" t="s">
        <v>565</v>
      </c>
      <c r="G225" s="184"/>
      <c r="H225" s="184"/>
      <c r="I225" s="184"/>
      <c r="J225" s="197">
        <f>BK225</f>
        <v>76574.330000000002</v>
      </c>
      <c r="K225" s="184"/>
      <c r="L225" s="188"/>
      <c r="M225" s="189"/>
      <c r="N225" s="190"/>
      <c r="O225" s="190"/>
      <c r="P225" s="191">
        <f>P226</f>
        <v>137.20339999999999</v>
      </c>
      <c r="Q225" s="190"/>
      <c r="R225" s="191">
        <f>R226</f>
        <v>0</v>
      </c>
      <c r="S225" s="190"/>
      <c r="T225" s="192">
        <f>T226</f>
        <v>0</v>
      </c>
      <c r="AR225" s="193" t="s">
        <v>86</v>
      </c>
      <c r="AT225" s="194" t="s">
        <v>77</v>
      </c>
      <c r="AU225" s="194" t="s">
        <v>86</v>
      </c>
      <c r="AY225" s="193" t="s">
        <v>160</v>
      </c>
      <c r="BK225" s="195">
        <f>BK226</f>
        <v>76574.330000000002</v>
      </c>
    </row>
    <row r="226" s="1" customFormat="1" ht="38.25" customHeight="1">
      <c r="B226" s="41"/>
      <c r="C226" s="198" t="s">
        <v>458</v>
      </c>
      <c r="D226" s="198" t="s">
        <v>162</v>
      </c>
      <c r="E226" s="199" t="s">
        <v>567</v>
      </c>
      <c r="F226" s="200" t="s">
        <v>568</v>
      </c>
      <c r="G226" s="201" t="s">
        <v>321</v>
      </c>
      <c r="H226" s="202">
        <v>92.704999999999998</v>
      </c>
      <c r="I226" s="203">
        <v>826</v>
      </c>
      <c r="J226" s="203">
        <f>ROUND(I226*H226,2)</f>
        <v>76574.330000000002</v>
      </c>
      <c r="K226" s="200" t="s">
        <v>166</v>
      </c>
      <c r="L226" s="67"/>
      <c r="M226" s="204" t="s">
        <v>35</v>
      </c>
      <c r="N226" s="205" t="s">
        <v>49</v>
      </c>
      <c r="O226" s="206">
        <v>1.48</v>
      </c>
      <c r="P226" s="206">
        <f>O226*H226</f>
        <v>137.20339999999999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AR226" s="24" t="s">
        <v>167</v>
      </c>
      <c r="AT226" s="24" t="s">
        <v>162</v>
      </c>
      <c r="AU226" s="24" t="s">
        <v>88</v>
      </c>
      <c r="AY226" s="24" t="s">
        <v>160</v>
      </c>
      <c r="BE226" s="208">
        <f>IF(N226="základní",J226,0)</f>
        <v>76574.330000000002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24" t="s">
        <v>86</v>
      </c>
      <c r="BK226" s="208">
        <f>ROUND(I226*H226,2)</f>
        <v>76574.330000000002</v>
      </c>
      <c r="BL226" s="24" t="s">
        <v>167</v>
      </c>
      <c r="BM226" s="24" t="s">
        <v>868</v>
      </c>
    </row>
    <row r="227" s="10" customFormat="1" ht="37.44" customHeight="1">
      <c r="B227" s="183"/>
      <c r="C227" s="184"/>
      <c r="D227" s="185" t="s">
        <v>77</v>
      </c>
      <c r="E227" s="186" t="s">
        <v>869</v>
      </c>
      <c r="F227" s="186" t="s">
        <v>870</v>
      </c>
      <c r="G227" s="184"/>
      <c r="H227" s="184"/>
      <c r="I227" s="184"/>
      <c r="J227" s="187">
        <f>BK227</f>
        <v>45320</v>
      </c>
      <c r="K227" s="184"/>
      <c r="L227" s="188"/>
      <c r="M227" s="189"/>
      <c r="N227" s="190"/>
      <c r="O227" s="190"/>
      <c r="P227" s="191">
        <f>P228</f>
        <v>14.674000000000001</v>
      </c>
      <c r="Q227" s="190"/>
      <c r="R227" s="191">
        <f>R228</f>
        <v>0.58343999999999996</v>
      </c>
      <c r="S227" s="190"/>
      <c r="T227" s="192">
        <f>T228</f>
        <v>0</v>
      </c>
      <c r="AR227" s="193" t="s">
        <v>88</v>
      </c>
      <c r="AT227" s="194" t="s">
        <v>77</v>
      </c>
      <c r="AU227" s="194" t="s">
        <v>78</v>
      </c>
      <c r="AY227" s="193" t="s">
        <v>160</v>
      </c>
      <c r="BK227" s="195">
        <f>BK228</f>
        <v>45320</v>
      </c>
    </row>
    <row r="228" s="10" customFormat="1" ht="19.92" customHeight="1">
      <c r="B228" s="183"/>
      <c r="C228" s="184"/>
      <c r="D228" s="185" t="s">
        <v>77</v>
      </c>
      <c r="E228" s="196" t="s">
        <v>871</v>
      </c>
      <c r="F228" s="196" t="s">
        <v>872</v>
      </c>
      <c r="G228" s="184"/>
      <c r="H228" s="184"/>
      <c r="I228" s="184"/>
      <c r="J228" s="197">
        <f>BK228</f>
        <v>45320</v>
      </c>
      <c r="K228" s="184"/>
      <c r="L228" s="188"/>
      <c r="M228" s="189"/>
      <c r="N228" s="190"/>
      <c r="O228" s="190"/>
      <c r="P228" s="191">
        <f>SUM(P229:P230)</f>
        <v>14.674000000000001</v>
      </c>
      <c r="Q228" s="190"/>
      <c r="R228" s="191">
        <f>SUM(R229:R230)</f>
        <v>0.58343999999999996</v>
      </c>
      <c r="S228" s="190"/>
      <c r="T228" s="192">
        <f>SUM(T229:T230)</f>
        <v>0</v>
      </c>
      <c r="AR228" s="193" t="s">
        <v>88</v>
      </c>
      <c r="AT228" s="194" t="s">
        <v>77</v>
      </c>
      <c r="AU228" s="194" t="s">
        <v>86</v>
      </c>
      <c r="AY228" s="193" t="s">
        <v>160</v>
      </c>
      <c r="BK228" s="195">
        <f>SUM(BK229:BK230)</f>
        <v>45320</v>
      </c>
    </row>
    <row r="229" s="1" customFormat="1" ht="16.5" customHeight="1">
      <c r="B229" s="41"/>
      <c r="C229" s="198" t="s">
        <v>463</v>
      </c>
      <c r="D229" s="198" t="s">
        <v>162</v>
      </c>
      <c r="E229" s="199" t="s">
        <v>873</v>
      </c>
      <c r="F229" s="200" t="s">
        <v>874</v>
      </c>
      <c r="G229" s="201" t="s">
        <v>412</v>
      </c>
      <c r="H229" s="202">
        <v>22</v>
      </c>
      <c r="I229" s="203">
        <v>2060</v>
      </c>
      <c r="J229" s="203">
        <f>ROUND(I229*H229,2)</f>
        <v>45320</v>
      </c>
      <c r="K229" s="200" t="s">
        <v>166</v>
      </c>
      <c r="L229" s="67"/>
      <c r="M229" s="204" t="s">
        <v>35</v>
      </c>
      <c r="N229" s="205" t="s">
        <v>49</v>
      </c>
      <c r="O229" s="206">
        <v>0.66700000000000004</v>
      </c>
      <c r="P229" s="206">
        <f>O229*H229</f>
        <v>14.674000000000001</v>
      </c>
      <c r="Q229" s="206">
        <v>0.026519999999999998</v>
      </c>
      <c r="R229" s="206">
        <f>Q229*H229</f>
        <v>0.58343999999999996</v>
      </c>
      <c r="S229" s="206">
        <v>0</v>
      </c>
      <c r="T229" s="207">
        <f>S229*H229</f>
        <v>0</v>
      </c>
      <c r="AR229" s="24" t="s">
        <v>271</v>
      </c>
      <c r="AT229" s="24" t="s">
        <v>162</v>
      </c>
      <c r="AU229" s="24" t="s">
        <v>88</v>
      </c>
      <c r="AY229" s="24" t="s">
        <v>160</v>
      </c>
      <c r="BE229" s="208">
        <f>IF(N229="základní",J229,0)</f>
        <v>45320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24" t="s">
        <v>86</v>
      </c>
      <c r="BK229" s="208">
        <f>ROUND(I229*H229,2)</f>
        <v>45320</v>
      </c>
      <c r="BL229" s="24" t="s">
        <v>271</v>
      </c>
      <c r="BM229" s="24" t="s">
        <v>875</v>
      </c>
    </row>
    <row r="230" s="11" customFormat="1">
      <c r="B230" s="209"/>
      <c r="C230" s="210"/>
      <c r="D230" s="211" t="s">
        <v>169</v>
      </c>
      <c r="E230" s="212" t="s">
        <v>35</v>
      </c>
      <c r="F230" s="213" t="s">
        <v>303</v>
      </c>
      <c r="G230" s="210"/>
      <c r="H230" s="214">
        <v>22</v>
      </c>
      <c r="I230" s="210"/>
      <c r="J230" s="210"/>
      <c r="K230" s="210"/>
      <c r="L230" s="215"/>
      <c r="M230" s="261"/>
      <c r="N230" s="262"/>
      <c r="O230" s="262"/>
      <c r="P230" s="262"/>
      <c r="Q230" s="262"/>
      <c r="R230" s="262"/>
      <c r="S230" s="262"/>
      <c r="T230" s="263"/>
      <c r="AT230" s="219" t="s">
        <v>169</v>
      </c>
      <c r="AU230" s="219" t="s">
        <v>88</v>
      </c>
      <c r="AV230" s="11" t="s">
        <v>88</v>
      </c>
      <c r="AW230" s="11" t="s">
        <v>41</v>
      </c>
      <c r="AX230" s="11" t="s">
        <v>86</v>
      </c>
      <c r="AY230" s="219" t="s">
        <v>160</v>
      </c>
    </row>
    <row r="231" s="1" customFormat="1" ht="6.96" customHeight="1">
      <c r="B231" s="62"/>
      <c r="C231" s="63"/>
      <c r="D231" s="63"/>
      <c r="E231" s="63"/>
      <c r="F231" s="63"/>
      <c r="G231" s="63"/>
      <c r="H231" s="63"/>
      <c r="I231" s="63"/>
      <c r="J231" s="63"/>
      <c r="K231" s="63"/>
      <c r="L231" s="67"/>
    </row>
  </sheetData>
  <sheetProtection sheet="1" autoFilter="0" formatColumns="0" formatRows="0" objects="1" scenarios="1" spinCount="100000" saltValue="9wQNDQ8y5FnJRh4cI7b2QesLfQew5YK0VI7tVRQKoAW+dGrG9SneGOXGrSbzBeTinDfpNm4WueVqbRHz2dOwCQ==" hashValue="fpGFWrbcHqGBOYzvzHdfcDWRQM7E0JhIntnAAPLYjjUQYfGLDAY5d+DCl5ovVTMCj6au5hdW336zSAZHTwaMGg==" algorithmName="SHA-512" password="CC35"/>
  <autoFilter ref="C86:K230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1"/>
      <c r="B1" s="17"/>
      <c r="C1" s="17"/>
      <c r="D1" s="18" t="s">
        <v>1</v>
      </c>
      <c r="E1" s="17"/>
      <c r="F1" s="132" t="s">
        <v>104</v>
      </c>
      <c r="G1" s="132" t="s">
        <v>105</v>
      </c>
      <c r="H1" s="132"/>
      <c r="I1" s="17"/>
      <c r="J1" s="132" t="s">
        <v>106</v>
      </c>
      <c r="K1" s="18" t="s">
        <v>107</v>
      </c>
      <c r="L1" s="132" t="s">
        <v>108</v>
      </c>
      <c r="M1" s="132"/>
      <c r="N1" s="132"/>
      <c r="O1" s="132"/>
      <c r="P1" s="132"/>
      <c r="Q1" s="132"/>
      <c r="R1" s="132"/>
      <c r="S1" s="132"/>
      <c r="T1" s="132"/>
      <c r="U1" s="133"/>
      <c r="V1" s="133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  <c r="AZ2" s="134" t="s">
        <v>876</v>
      </c>
      <c r="BA2" s="134" t="s">
        <v>35</v>
      </c>
      <c r="BB2" s="134" t="s">
        <v>35</v>
      </c>
      <c r="BC2" s="134" t="s">
        <v>877</v>
      </c>
      <c r="BD2" s="13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88</v>
      </c>
      <c r="AZ3" s="134" t="s">
        <v>878</v>
      </c>
      <c r="BA3" s="134" t="s">
        <v>35</v>
      </c>
      <c r="BB3" s="134" t="s">
        <v>35</v>
      </c>
      <c r="BC3" s="134" t="s">
        <v>261</v>
      </c>
      <c r="BD3" s="134" t="s">
        <v>88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29"/>
      <c r="J4" s="29"/>
      <c r="K4" s="31"/>
      <c r="M4" s="32" t="s">
        <v>12</v>
      </c>
      <c r="AT4" s="24" t="s">
        <v>6</v>
      </c>
      <c r="AZ4" s="134" t="s">
        <v>115</v>
      </c>
      <c r="BA4" s="134" t="s">
        <v>35</v>
      </c>
      <c r="BB4" s="134" t="s">
        <v>35</v>
      </c>
      <c r="BC4" s="134" t="s">
        <v>879</v>
      </c>
      <c r="BD4" s="134" t="s">
        <v>88</v>
      </c>
    </row>
    <row r="5" ht="6.96" customHeight="1">
      <c r="B5" s="28"/>
      <c r="C5" s="29"/>
      <c r="D5" s="29"/>
      <c r="E5" s="29"/>
      <c r="F5" s="29"/>
      <c r="G5" s="29"/>
      <c r="H5" s="29"/>
      <c r="I5" s="29"/>
      <c r="J5" s="29"/>
      <c r="K5" s="31"/>
      <c r="AZ5" s="134" t="s">
        <v>118</v>
      </c>
      <c r="BA5" s="134" t="s">
        <v>35</v>
      </c>
      <c r="BB5" s="134" t="s">
        <v>35</v>
      </c>
      <c r="BC5" s="134" t="s">
        <v>880</v>
      </c>
      <c r="BD5" s="134" t="s">
        <v>88</v>
      </c>
    </row>
    <row r="6">
      <c r="B6" s="28"/>
      <c r="C6" s="29"/>
      <c r="D6" s="37" t="s">
        <v>16</v>
      </c>
      <c r="E6" s="29"/>
      <c r="F6" s="29"/>
      <c r="G6" s="29"/>
      <c r="H6" s="29"/>
      <c r="I6" s="29"/>
      <c r="J6" s="29"/>
      <c r="K6" s="31"/>
      <c r="AZ6" s="134" t="s">
        <v>578</v>
      </c>
      <c r="BA6" s="134" t="s">
        <v>35</v>
      </c>
      <c r="BB6" s="134" t="s">
        <v>35</v>
      </c>
      <c r="BC6" s="134" t="s">
        <v>881</v>
      </c>
      <c r="BD6" s="134" t="s">
        <v>88</v>
      </c>
    </row>
    <row r="7" ht="16.5" customHeight="1">
      <c r="B7" s="28"/>
      <c r="C7" s="29"/>
      <c r="D7" s="29"/>
      <c r="E7" s="135" t="str">
        <f>'Rekapitulace stavby'!K6</f>
        <v>Rekonstrukce kanalizační stoky AIa v ul. Písečná, Kolín</v>
      </c>
      <c r="F7" s="37"/>
      <c r="G7" s="37"/>
      <c r="H7" s="37"/>
      <c r="I7" s="29"/>
      <c r="J7" s="29"/>
      <c r="K7" s="31"/>
      <c r="AZ7" s="134" t="s">
        <v>580</v>
      </c>
      <c r="BA7" s="134" t="s">
        <v>35</v>
      </c>
      <c r="BB7" s="134" t="s">
        <v>35</v>
      </c>
      <c r="BC7" s="134" t="s">
        <v>882</v>
      </c>
      <c r="BD7" s="134" t="s">
        <v>88</v>
      </c>
    </row>
    <row r="8" s="1" customFormat="1">
      <c r="B8" s="41"/>
      <c r="C8" s="42"/>
      <c r="D8" s="37" t="s">
        <v>127</v>
      </c>
      <c r="E8" s="42"/>
      <c r="F8" s="42"/>
      <c r="G8" s="42"/>
      <c r="H8" s="42"/>
      <c r="I8" s="42"/>
      <c r="J8" s="42"/>
      <c r="K8" s="46"/>
      <c r="AZ8" s="134" t="s">
        <v>124</v>
      </c>
      <c r="BA8" s="134" t="s">
        <v>35</v>
      </c>
      <c r="BB8" s="134" t="s">
        <v>35</v>
      </c>
      <c r="BC8" s="134" t="s">
        <v>883</v>
      </c>
      <c r="BD8" s="134" t="s">
        <v>88</v>
      </c>
    </row>
    <row r="9" s="1" customFormat="1" ht="36.96" customHeight="1">
      <c r="B9" s="41"/>
      <c r="C9" s="42"/>
      <c r="D9" s="42"/>
      <c r="E9" s="136" t="s">
        <v>884</v>
      </c>
      <c r="F9" s="42"/>
      <c r="G9" s="42"/>
      <c r="H9" s="42"/>
      <c r="I9" s="42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42"/>
      <c r="J10" s="42"/>
      <c r="K10" s="46"/>
    </row>
    <row r="11" s="1" customFormat="1" ht="14.4" customHeight="1">
      <c r="B11" s="41"/>
      <c r="C11" s="42"/>
      <c r="D11" s="37" t="s">
        <v>18</v>
      </c>
      <c r="E11" s="42"/>
      <c r="F11" s="34" t="s">
        <v>19</v>
      </c>
      <c r="G11" s="42"/>
      <c r="H11" s="42"/>
      <c r="I11" s="37" t="s">
        <v>20</v>
      </c>
      <c r="J11" s="34" t="s">
        <v>35</v>
      </c>
      <c r="K11" s="46"/>
    </row>
    <row r="12" s="1" customFormat="1" ht="14.4" customHeight="1">
      <c r="B12" s="41"/>
      <c r="C12" s="42"/>
      <c r="D12" s="37" t="s">
        <v>22</v>
      </c>
      <c r="E12" s="42"/>
      <c r="F12" s="34" t="s">
        <v>23</v>
      </c>
      <c r="G12" s="42"/>
      <c r="H12" s="42"/>
      <c r="I12" s="37" t="s">
        <v>24</v>
      </c>
      <c r="J12" s="137" t="str">
        <f>'Rekapitulace stavby'!AN8</f>
        <v>3. 1. 2018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42"/>
      <c r="J13" s="42"/>
      <c r="K13" s="46"/>
    </row>
    <row r="14" s="1" customFormat="1" ht="14.4" customHeight="1">
      <c r="B14" s="41"/>
      <c r="C14" s="42"/>
      <c r="D14" s="37" t="s">
        <v>30</v>
      </c>
      <c r="E14" s="42"/>
      <c r="F14" s="42"/>
      <c r="G14" s="42"/>
      <c r="H14" s="42"/>
      <c r="I14" s="37" t="s">
        <v>31</v>
      </c>
      <c r="J14" s="34" t="s">
        <v>32</v>
      </c>
      <c r="K14" s="46"/>
    </row>
    <row r="15" s="1" customFormat="1" ht="18" customHeight="1">
      <c r="B15" s="41"/>
      <c r="C15" s="42"/>
      <c r="D15" s="42"/>
      <c r="E15" s="34" t="s">
        <v>33</v>
      </c>
      <c r="F15" s="42"/>
      <c r="G15" s="42"/>
      <c r="H15" s="42"/>
      <c r="I15" s="37" t="s">
        <v>34</v>
      </c>
      <c r="J15" s="34" t="s">
        <v>35</v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42"/>
      <c r="J16" s="42"/>
      <c r="K16" s="46"/>
    </row>
    <row r="17" s="1" customFormat="1" ht="14.4" customHeight="1">
      <c r="B17" s="41"/>
      <c r="C17" s="42"/>
      <c r="D17" s="37" t="s">
        <v>36</v>
      </c>
      <c r="E17" s="42"/>
      <c r="F17" s="42"/>
      <c r="G17" s="42"/>
      <c r="H17" s="42"/>
      <c r="I17" s="37" t="s">
        <v>31</v>
      </c>
      <c r="J17" s="34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 xml:space="preserve"> </v>
      </c>
      <c r="F18" s="42"/>
      <c r="G18" s="42"/>
      <c r="H18" s="42"/>
      <c r="I18" s="37" t="s">
        <v>34</v>
      </c>
      <c r="J18" s="34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42"/>
      <c r="J19" s="42"/>
      <c r="K19" s="46"/>
    </row>
    <row r="20" s="1" customFormat="1" ht="14.4" customHeight="1">
      <c r="B20" s="41"/>
      <c r="C20" s="42"/>
      <c r="D20" s="37" t="s">
        <v>38</v>
      </c>
      <c r="E20" s="42"/>
      <c r="F20" s="42"/>
      <c r="G20" s="42"/>
      <c r="H20" s="42"/>
      <c r="I20" s="37" t="s">
        <v>31</v>
      </c>
      <c r="J20" s="34" t="s">
        <v>39</v>
      </c>
      <c r="K20" s="46"/>
    </row>
    <row r="21" s="1" customFormat="1" ht="18" customHeight="1">
      <c r="B21" s="41"/>
      <c r="C21" s="42"/>
      <c r="D21" s="42"/>
      <c r="E21" s="34" t="s">
        <v>40</v>
      </c>
      <c r="F21" s="42"/>
      <c r="G21" s="42"/>
      <c r="H21" s="42"/>
      <c r="I21" s="37" t="s">
        <v>34</v>
      </c>
      <c r="J21" s="34" t="s">
        <v>35</v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42"/>
      <c r="J22" s="42"/>
      <c r="K22" s="46"/>
    </row>
    <row r="23" s="1" customFormat="1" ht="14.4" customHeight="1">
      <c r="B23" s="41"/>
      <c r="C23" s="42"/>
      <c r="D23" s="37" t="s">
        <v>42</v>
      </c>
      <c r="E23" s="42"/>
      <c r="F23" s="42"/>
      <c r="G23" s="42"/>
      <c r="H23" s="42"/>
      <c r="I23" s="42"/>
      <c r="J23" s="42"/>
      <c r="K23" s="46"/>
    </row>
    <row r="24" s="6" customFormat="1" ht="16.5" customHeight="1">
      <c r="B24" s="138"/>
      <c r="C24" s="139"/>
      <c r="D24" s="139"/>
      <c r="E24" s="39" t="s">
        <v>35</v>
      </c>
      <c r="F24" s="39"/>
      <c r="G24" s="39"/>
      <c r="H24" s="39"/>
      <c r="I24" s="139"/>
      <c r="J24" s="139"/>
      <c r="K24" s="140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42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01"/>
      <c r="J26" s="101"/>
      <c r="K26" s="141"/>
    </row>
    <row r="27" s="1" customFormat="1" ht="25.44" customHeight="1">
      <c r="B27" s="41"/>
      <c r="C27" s="42"/>
      <c r="D27" s="142" t="s">
        <v>44</v>
      </c>
      <c r="E27" s="42"/>
      <c r="F27" s="42"/>
      <c r="G27" s="42"/>
      <c r="H27" s="42"/>
      <c r="I27" s="42"/>
      <c r="J27" s="143">
        <f>ROUND(J85,2)</f>
        <v>307076.44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01"/>
      <c r="J28" s="101"/>
      <c r="K28" s="141"/>
    </row>
    <row r="29" s="1" customFormat="1" ht="14.4" customHeight="1">
      <c r="B29" s="41"/>
      <c r="C29" s="42"/>
      <c r="D29" s="42"/>
      <c r="E29" s="42"/>
      <c r="F29" s="47" t="s">
        <v>46</v>
      </c>
      <c r="G29" s="42"/>
      <c r="H29" s="42"/>
      <c r="I29" s="47" t="s">
        <v>45</v>
      </c>
      <c r="J29" s="47" t="s">
        <v>47</v>
      </c>
      <c r="K29" s="46"/>
    </row>
    <row r="30" s="1" customFormat="1" ht="14.4" customHeight="1">
      <c r="B30" s="41"/>
      <c r="C30" s="42"/>
      <c r="D30" s="50" t="s">
        <v>48</v>
      </c>
      <c r="E30" s="50" t="s">
        <v>49</v>
      </c>
      <c r="F30" s="144">
        <f>ROUND(SUM(BE85:BE233), 2)</f>
        <v>307076.44</v>
      </c>
      <c r="G30" s="42"/>
      <c r="H30" s="42"/>
      <c r="I30" s="145">
        <v>0.20999999999999999</v>
      </c>
      <c r="J30" s="144">
        <f>ROUND(ROUND((SUM(BE85:BE233)), 2)*I30, 2)</f>
        <v>64486.050000000003</v>
      </c>
      <c r="K30" s="46"/>
    </row>
    <row r="31" s="1" customFormat="1" ht="14.4" customHeight="1">
      <c r="B31" s="41"/>
      <c r="C31" s="42"/>
      <c r="D31" s="42"/>
      <c r="E31" s="50" t="s">
        <v>50</v>
      </c>
      <c r="F31" s="144">
        <f>ROUND(SUM(BF85:BF233), 2)</f>
        <v>0</v>
      </c>
      <c r="G31" s="42"/>
      <c r="H31" s="42"/>
      <c r="I31" s="145">
        <v>0.14999999999999999</v>
      </c>
      <c r="J31" s="144">
        <f>ROUND(ROUND((SUM(BF85:BF233)),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51</v>
      </c>
      <c r="F32" s="144">
        <f>ROUND(SUM(BG85:BG233), 2)</f>
        <v>0</v>
      </c>
      <c r="G32" s="42"/>
      <c r="H32" s="42"/>
      <c r="I32" s="145">
        <v>0.20999999999999999</v>
      </c>
      <c r="J32" s="144">
        <v>0</v>
      </c>
      <c r="K32" s="46"/>
    </row>
    <row r="33" hidden="1" s="1" customFormat="1" ht="14.4" customHeight="1">
      <c r="B33" s="41"/>
      <c r="C33" s="42"/>
      <c r="D33" s="42"/>
      <c r="E33" s="50" t="s">
        <v>52</v>
      </c>
      <c r="F33" s="144">
        <f>ROUND(SUM(BH85:BH233), 2)</f>
        <v>0</v>
      </c>
      <c r="G33" s="42"/>
      <c r="H33" s="42"/>
      <c r="I33" s="145">
        <v>0.14999999999999999</v>
      </c>
      <c r="J33" s="144">
        <v>0</v>
      </c>
      <c r="K33" s="46"/>
    </row>
    <row r="34" hidden="1" s="1" customFormat="1" ht="14.4" customHeight="1">
      <c r="B34" s="41"/>
      <c r="C34" s="42"/>
      <c r="D34" s="42"/>
      <c r="E34" s="50" t="s">
        <v>53</v>
      </c>
      <c r="F34" s="144">
        <f>ROUND(SUM(BI85:BI233), 2)</f>
        <v>0</v>
      </c>
      <c r="G34" s="42"/>
      <c r="H34" s="42"/>
      <c r="I34" s="145">
        <v>0</v>
      </c>
      <c r="J34" s="144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42"/>
      <c r="J35" s="42"/>
      <c r="K35" s="46"/>
    </row>
    <row r="36" s="1" customFormat="1" ht="25.44" customHeight="1">
      <c r="B36" s="41"/>
      <c r="C36" s="146"/>
      <c r="D36" s="147" t="s">
        <v>54</v>
      </c>
      <c r="E36" s="93"/>
      <c r="F36" s="93"/>
      <c r="G36" s="148" t="s">
        <v>55</v>
      </c>
      <c r="H36" s="149" t="s">
        <v>56</v>
      </c>
      <c r="I36" s="93"/>
      <c r="J36" s="150">
        <f>SUM(J27:J34)</f>
        <v>371562.48999999999</v>
      </c>
      <c r="K36" s="151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63"/>
      <c r="J37" s="63"/>
      <c r="K37" s="64"/>
    </row>
    <row r="41" s="1" customFormat="1" ht="6.96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154"/>
    </row>
    <row r="42" s="1" customFormat="1" ht="36.96" customHeight="1">
      <c r="B42" s="41"/>
      <c r="C42" s="30" t="s">
        <v>129</v>
      </c>
      <c r="D42" s="42"/>
      <c r="E42" s="42"/>
      <c r="F42" s="42"/>
      <c r="G42" s="42"/>
      <c r="H42" s="42"/>
      <c r="I42" s="42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42"/>
      <c r="J43" s="42"/>
      <c r="K43" s="46"/>
    </row>
    <row r="44" s="1" customFormat="1" ht="14.4" customHeight="1">
      <c r="B44" s="41"/>
      <c r="C44" s="37" t="s">
        <v>16</v>
      </c>
      <c r="D44" s="42"/>
      <c r="E44" s="42"/>
      <c r="F44" s="42"/>
      <c r="G44" s="42"/>
      <c r="H44" s="42"/>
      <c r="I44" s="42"/>
      <c r="J44" s="42"/>
      <c r="K44" s="46"/>
    </row>
    <row r="45" s="1" customFormat="1" ht="16.5" customHeight="1">
      <c r="B45" s="41"/>
      <c r="C45" s="42"/>
      <c r="D45" s="42"/>
      <c r="E45" s="135" t="str">
        <f>E7</f>
        <v>Rekonstrukce kanalizační stoky AIa v ul. Písečná, Kolín</v>
      </c>
      <c r="F45" s="37"/>
      <c r="G45" s="37"/>
      <c r="H45" s="37"/>
      <c r="I45" s="42"/>
      <c r="J45" s="42"/>
      <c r="K45" s="46"/>
    </row>
    <row r="46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42"/>
      <c r="J46" s="42"/>
      <c r="K46" s="46"/>
    </row>
    <row r="47" s="1" customFormat="1" ht="17.25" customHeight="1">
      <c r="B47" s="41"/>
      <c r="C47" s="42"/>
      <c r="D47" s="42"/>
      <c r="E47" s="136" t="str">
        <f>E9</f>
        <v>SO 04 - Rekonstrukce přípojek uličních vpustí</v>
      </c>
      <c r="F47" s="42"/>
      <c r="G47" s="42"/>
      <c r="H47" s="42"/>
      <c r="I47" s="42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42"/>
      <c r="J48" s="42"/>
      <c r="K48" s="46"/>
    </row>
    <row r="49" s="1" customFormat="1" ht="18" customHeight="1">
      <c r="B49" s="41"/>
      <c r="C49" s="37" t="s">
        <v>22</v>
      </c>
      <c r="D49" s="42"/>
      <c r="E49" s="42"/>
      <c r="F49" s="34" t="str">
        <f>F12</f>
        <v>Kolín</v>
      </c>
      <c r="G49" s="42"/>
      <c r="H49" s="42"/>
      <c r="I49" s="37" t="s">
        <v>24</v>
      </c>
      <c r="J49" s="137" t="str">
        <f>IF(J12="","",J12)</f>
        <v>3. 1. 2018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42"/>
      <c r="J50" s="42"/>
      <c r="K50" s="46"/>
    </row>
    <row r="51" s="1" customFormat="1">
      <c r="B51" s="41"/>
      <c r="C51" s="37" t="s">
        <v>30</v>
      </c>
      <c r="D51" s="42"/>
      <c r="E51" s="42"/>
      <c r="F51" s="34" t="str">
        <f>E15</f>
        <v>Město Kolín, Karlovo nám. 78, 280 02 Kolín</v>
      </c>
      <c r="G51" s="42"/>
      <c r="H51" s="42"/>
      <c r="I51" s="37" t="s">
        <v>38</v>
      </c>
      <c r="J51" s="39" t="str">
        <f>E21</f>
        <v>LK PROJEKT s.r.o., ul.28.října 933/11, Čelákovice</v>
      </c>
      <c r="K51" s="46"/>
    </row>
    <row r="52" s="1" customFormat="1" ht="14.4" customHeight="1">
      <c r="B52" s="41"/>
      <c r="C52" s="37" t="s">
        <v>36</v>
      </c>
      <c r="D52" s="42"/>
      <c r="E52" s="42"/>
      <c r="F52" s="34" t="str">
        <f>IF(E18="","",E18)</f>
        <v xml:space="preserve"> </v>
      </c>
      <c r="G52" s="42"/>
      <c r="H52" s="42"/>
      <c r="I52" s="42"/>
      <c r="J52" s="155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42"/>
      <c r="J53" s="42"/>
      <c r="K53" s="46"/>
    </row>
    <row r="54" s="1" customFormat="1" ht="29.28" customHeight="1">
      <c r="B54" s="41"/>
      <c r="C54" s="156" t="s">
        <v>130</v>
      </c>
      <c r="D54" s="146"/>
      <c r="E54" s="146"/>
      <c r="F54" s="146"/>
      <c r="G54" s="146"/>
      <c r="H54" s="146"/>
      <c r="I54" s="146"/>
      <c r="J54" s="157" t="s">
        <v>131</v>
      </c>
      <c r="K54" s="158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42"/>
      <c r="J55" s="42"/>
      <c r="K55" s="46"/>
    </row>
    <row r="56" s="1" customFormat="1" ht="29.28" customHeight="1">
      <c r="B56" s="41"/>
      <c r="C56" s="159" t="s">
        <v>132</v>
      </c>
      <c r="D56" s="42"/>
      <c r="E56" s="42"/>
      <c r="F56" s="42"/>
      <c r="G56" s="42"/>
      <c r="H56" s="42"/>
      <c r="I56" s="42"/>
      <c r="J56" s="143">
        <f>J85</f>
        <v>307076.44</v>
      </c>
      <c r="K56" s="46"/>
      <c r="AU56" s="24" t="s">
        <v>133</v>
      </c>
    </row>
    <row r="57" s="7" customFormat="1" ht="24.96" customHeight="1">
      <c r="B57" s="160"/>
      <c r="C57" s="161"/>
      <c r="D57" s="162" t="s">
        <v>134</v>
      </c>
      <c r="E57" s="163"/>
      <c r="F57" s="163"/>
      <c r="G57" s="163"/>
      <c r="H57" s="163"/>
      <c r="I57" s="163"/>
      <c r="J57" s="164">
        <f>J86</f>
        <v>307076.44</v>
      </c>
      <c r="K57" s="165"/>
    </row>
    <row r="58" s="8" customFormat="1" ht="19.92" customHeight="1">
      <c r="B58" s="166"/>
      <c r="C58" s="167"/>
      <c r="D58" s="168" t="s">
        <v>135</v>
      </c>
      <c r="E58" s="169"/>
      <c r="F58" s="169"/>
      <c r="G58" s="169"/>
      <c r="H58" s="169"/>
      <c r="I58" s="169"/>
      <c r="J58" s="170">
        <f>J87</f>
        <v>113489.16</v>
      </c>
      <c r="K58" s="171"/>
    </row>
    <row r="59" s="8" customFormat="1" ht="19.92" customHeight="1">
      <c r="B59" s="166"/>
      <c r="C59" s="167"/>
      <c r="D59" s="168" t="s">
        <v>136</v>
      </c>
      <c r="E59" s="169"/>
      <c r="F59" s="169"/>
      <c r="G59" s="169"/>
      <c r="H59" s="169"/>
      <c r="I59" s="169"/>
      <c r="J59" s="170">
        <f>J162</f>
        <v>8676.0499999999993</v>
      </c>
      <c r="K59" s="171"/>
    </row>
    <row r="60" s="8" customFormat="1" ht="19.92" customHeight="1">
      <c r="B60" s="166"/>
      <c r="C60" s="167"/>
      <c r="D60" s="168" t="s">
        <v>137</v>
      </c>
      <c r="E60" s="169"/>
      <c r="F60" s="169"/>
      <c r="G60" s="169"/>
      <c r="H60" s="169"/>
      <c r="I60" s="169"/>
      <c r="J60" s="170">
        <f>J173</f>
        <v>3132.5</v>
      </c>
      <c r="K60" s="171"/>
    </row>
    <row r="61" s="8" customFormat="1" ht="19.92" customHeight="1">
      <c r="B61" s="166"/>
      <c r="C61" s="167"/>
      <c r="D61" s="168" t="s">
        <v>138</v>
      </c>
      <c r="E61" s="169"/>
      <c r="F61" s="169"/>
      <c r="G61" s="169"/>
      <c r="H61" s="169"/>
      <c r="I61" s="169"/>
      <c r="J61" s="170">
        <f>J176</f>
        <v>2383.5999999999999</v>
      </c>
      <c r="K61" s="171"/>
    </row>
    <row r="62" s="8" customFormat="1" ht="19.92" customHeight="1">
      <c r="B62" s="166"/>
      <c r="C62" s="167"/>
      <c r="D62" s="168" t="s">
        <v>140</v>
      </c>
      <c r="E62" s="169"/>
      <c r="F62" s="169"/>
      <c r="G62" s="169"/>
      <c r="H62" s="169"/>
      <c r="I62" s="169"/>
      <c r="J62" s="170">
        <f>J180</f>
        <v>103564.16</v>
      </c>
      <c r="K62" s="171"/>
    </row>
    <row r="63" s="8" customFormat="1" ht="19.92" customHeight="1">
      <c r="B63" s="166"/>
      <c r="C63" s="167"/>
      <c r="D63" s="168" t="s">
        <v>141</v>
      </c>
      <c r="E63" s="169"/>
      <c r="F63" s="169"/>
      <c r="G63" s="169"/>
      <c r="H63" s="169"/>
      <c r="I63" s="169"/>
      <c r="J63" s="170">
        <f>J218</f>
        <v>4230.3000000000002</v>
      </c>
      <c r="K63" s="171"/>
    </row>
    <row r="64" s="8" customFormat="1" ht="19.92" customHeight="1">
      <c r="B64" s="166"/>
      <c r="C64" s="167"/>
      <c r="D64" s="168" t="s">
        <v>142</v>
      </c>
      <c r="E64" s="169"/>
      <c r="F64" s="169"/>
      <c r="G64" s="169"/>
      <c r="H64" s="169"/>
      <c r="I64" s="169"/>
      <c r="J64" s="170">
        <f>J221</f>
        <v>15399.629999999999</v>
      </c>
      <c r="K64" s="171"/>
    </row>
    <row r="65" s="8" customFormat="1" ht="19.92" customHeight="1">
      <c r="B65" s="166"/>
      <c r="C65" s="167"/>
      <c r="D65" s="168" t="s">
        <v>143</v>
      </c>
      <c r="E65" s="169"/>
      <c r="F65" s="169"/>
      <c r="G65" s="169"/>
      <c r="H65" s="169"/>
      <c r="I65" s="169"/>
      <c r="J65" s="170">
        <f>J232</f>
        <v>56201.040000000001</v>
      </c>
      <c r="K65" s="171"/>
    </row>
    <row r="66" s="1" customFormat="1" ht="21.84" customHeight="1">
      <c r="B66" s="41"/>
      <c r="C66" s="42"/>
      <c r="D66" s="42"/>
      <c r="E66" s="42"/>
      <c r="F66" s="42"/>
      <c r="G66" s="42"/>
      <c r="H66" s="42"/>
      <c r="I66" s="42"/>
      <c r="J66" s="42"/>
      <c r="K66" s="46"/>
    </row>
    <row r="67" s="1" customFormat="1" ht="6.96" customHeight="1">
      <c r="B67" s="62"/>
      <c r="C67" s="63"/>
      <c r="D67" s="63"/>
      <c r="E67" s="63"/>
      <c r="F67" s="63"/>
      <c r="G67" s="63"/>
      <c r="H67" s="63"/>
      <c r="I67" s="63"/>
      <c r="J67" s="63"/>
      <c r="K67" s="64"/>
    </row>
    <row r="71" s="1" customFormat="1" ht="6.96" customHeight="1"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67"/>
    </row>
    <row r="72" s="1" customFormat="1" ht="36.96" customHeight="1">
      <c r="B72" s="41"/>
      <c r="C72" s="68" t="s">
        <v>144</v>
      </c>
      <c r="D72" s="69"/>
      <c r="E72" s="69"/>
      <c r="F72" s="69"/>
      <c r="G72" s="69"/>
      <c r="H72" s="69"/>
      <c r="I72" s="69"/>
      <c r="J72" s="69"/>
      <c r="K72" s="69"/>
      <c r="L72" s="67"/>
    </row>
    <row r="73" s="1" customFormat="1" ht="6.96" customHeight="1">
      <c r="B73" s="41"/>
      <c r="C73" s="69"/>
      <c r="D73" s="69"/>
      <c r="E73" s="69"/>
      <c r="F73" s="69"/>
      <c r="G73" s="69"/>
      <c r="H73" s="69"/>
      <c r="I73" s="69"/>
      <c r="J73" s="69"/>
      <c r="K73" s="69"/>
      <c r="L73" s="67"/>
    </row>
    <row r="74" s="1" customFormat="1" ht="14.4" customHeight="1">
      <c r="B74" s="41"/>
      <c r="C74" s="71" t="s">
        <v>16</v>
      </c>
      <c r="D74" s="69"/>
      <c r="E74" s="69"/>
      <c r="F74" s="69"/>
      <c r="G74" s="69"/>
      <c r="H74" s="69"/>
      <c r="I74" s="69"/>
      <c r="J74" s="69"/>
      <c r="K74" s="69"/>
      <c r="L74" s="67"/>
    </row>
    <row r="75" s="1" customFormat="1" ht="16.5" customHeight="1">
      <c r="B75" s="41"/>
      <c r="C75" s="69"/>
      <c r="D75" s="69"/>
      <c r="E75" s="172" t="str">
        <f>E7</f>
        <v>Rekonstrukce kanalizační stoky AIa v ul. Písečná, Kolín</v>
      </c>
      <c r="F75" s="71"/>
      <c r="G75" s="71"/>
      <c r="H75" s="71"/>
      <c r="I75" s="69"/>
      <c r="J75" s="69"/>
      <c r="K75" s="69"/>
      <c r="L75" s="67"/>
    </row>
    <row r="76" s="1" customFormat="1" ht="14.4" customHeight="1">
      <c r="B76" s="41"/>
      <c r="C76" s="71" t="s">
        <v>127</v>
      </c>
      <c r="D76" s="69"/>
      <c r="E76" s="69"/>
      <c r="F76" s="69"/>
      <c r="G76" s="69"/>
      <c r="H76" s="69"/>
      <c r="I76" s="69"/>
      <c r="J76" s="69"/>
      <c r="K76" s="69"/>
      <c r="L76" s="67"/>
    </row>
    <row r="77" s="1" customFormat="1" ht="17.25" customHeight="1">
      <c r="B77" s="41"/>
      <c r="C77" s="69"/>
      <c r="D77" s="69"/>
      <c r="E77" s="77" t="str">
        <f>E9</f>
        <v>SO 04 - Rekonstrukce přípojek uličních vpustí</v>
      </c>
      <c r="F77" s="69"/>
      <c r="G77" s="69"/>
      <c r="H77" s="69"/>
      <c r="I77" s="69"/>
      <c r="J77" s="69"/>
      <c r="K77" s="69"/>
      <c r="L77" s="67"/>
    </row>
    <row r="78" s="1" customFormat="1" ht="6.96" customHeight="1">
      <c r="B78" s="41"/>
      <c r="C78" s="69"/>
      <c r="D78" s="69"/>
      <c r="E78" s="69"/>
      <c r="F78" s="69"/>
      <c r="G78" s="69"/>
      <c r="H78" s="69"/>
      <c r="I78" s="69"/>
      <c r="J78" s="69"/>
      <c r="K78" s="69"/>
      <c r="L78" s="67"/>
    </row>
    <row r="79" s="1" customFormat="1" ht="18" customHeight="1">
      <c r="B79" s="41"/>
      <c r="C79" s="71" t="s">
        <v>22</v>
      </c>
      <c r="D79" s="69"/>
      <c r="E79" s="69"/>
      <c r="F79" s="173" t="str">
        <f>F12</f>
        <v>Kolín</v>
      </c>
      <c r="G79" s="69"/>
      <c r="H79" s="69"/>
      <c r="I79" s="71" t="s">
        <v>24</v>
      </c>
      <c r="J79" s="80" t="str">
        <f>IF(J12="","",J12)</f>
        <v>3. 1. 2018</v>
      </c>
      <c r="K79" s="69"/>
      <c r="L79" s="67"/>
    </row>
    <row r="80" s="1" customFormat="1" ht="6.96" customHeight="1">
      <c r="B80" s="41"/>
      <c r="C80" s="69"/>
      <c r="D80" s="69"/>
      <c r="E80" s="69"/>
      <c r="F80" s="69"/>
      <c r="G80" s="69"/>
      <c r="H80" s="69"/>
      <c r="I80" s="69"/>
      <c r="J80" s="69"/>
      <c r="K80" s="69"/>
      <c r="L80" s="67"/>
    </row>
    <row r="81" s="1" customFormat="1">
      <c r="B81" s="41"/>
      <c r="C81" s="71" t="s">
        <v>30</v>
      </c>
      <c r="D81" s="69"/>
      <c r="E81" s="69"/>
      <c r="F81" s="173" t="str">
        <f>E15</f>
        <v>Město Kolín, Karlovo nám. 78, 280 02 Kolín</v>
      </c>
      <c r="G81" s="69"/>
      <c r="H81" s="69"/>
      <c r="I81" s="71" t="s">
        <v>38</v>
      </c>
      <c r="J81" s="173" t="str">
        <f>E21</f>
        <v>LK PROJEKT s.r.o., ul.28.října 933/11, Čelákovice</v>
      </c>
      <c r="K81" s="69"/>
      <c r="L81" s="67"/>
    </row>
    <row r="82" s="1" customFormat="1" ht="14.4" customHeight="1">
      <c r="B82" s="41"/>
      <c r="C82" s="71" t="s">
        <v>36</v>
      </c>
      <c r="D82" s="69"/>
      <c r="E82" s="69"/>
      <c r="F82" s="173" t="str">
        <f>IF(E18="","",E18)</f>
        <v xml:space="preserve"> </v>
      </c>
      <c r="G82" s="69"/>
      <c r="H82" s="69"/>
      <c r="I82" s="69"/>
      <c r="J82" s="69"/>
      <c r="K82" s="69"/>
      <c r="L82" s="67"/>
    </row>
    <row r="83" s="1" customFormat="1" ht="10.32" customHeight="1">
      <c r="B83" s="41"/>
      <c r="C83" s="69"/>
      <c r="D83" s="69"/>
      <c r="E83" s="69"/>
      <c r="F83" s="69"/>
      <c r="G83" s="69"/>
      <c r="H83" s="69"/>
      <c r="I83" s="69"/>
      <c r="J83" s="69"/>
      <c r="K83" s="69"/>
      <c r="L83" s="67"/>
    </row>
    <row r="84" s="9" customFormat="1" ht="29.28" customHeight="1">
      <c r="B84" s="174"/>
      <c r="C84" s="175" t="s">
        <v>145</v>
      </c>
      <c r="D84" s="176" t="s">
        <v>63</v>
      </c>
      <c r="E84" s="176" t="s">
        <v>59</v>
      </c>
      <c r="F84" s="176" t="s">
        <v>146</v>
      </c>
      <c r="G84" s="176" t="s">
        <v>147</v>
      </c>
      <c r="H84" s="176" t="s">
        <v>148</v>
      </c>
      <c r="I84" s="176" t="s">
        <v>149</v>
      </c>
      <c r="J84" s="176" t="s">
        <v>131</v>
      </c>
      <c r="K84" s="177" t="s">
        <v>150</v>
      </c>
      <c r="L84" s="178"/>
      <c r="M84" s="97" t="s">
        <v>151</v>
      </c>
      <c r="N84" s="98" t="s">
        <v>48</v>
      </c>
      <c r="O84" s="98" t="s">
        <v>152</v>
      </c>
      <c r="P84" s="98" t="s">
        <v>153</v>
      </c>
      <c r="Q84" s="98" t="s">
        <v>154</v>
      </c>
      <c r="R84" s="98" t="s">
        <v>155</v>
      </c>
      <c r="S84" s="98" t="s">
        <v>156</v>
      </c>
      <c r="T84" s="99" t="s">
        <v>157</v>
      </c>
    </row>
    <row r="85" s="1" customFormat="1" ht="29.28" customHeight="1">
      <c r="B85" s="41"/>
      <c r="C85" s="103" t="s">
        <v>132</v>
      </c>
      <c r="D85" s="69"/>
      <c r="E85" s="69"/>
      <c r="F85" s="69"/>
      <c r="G85" s="69"/>
      <c r="H85" s="69"/>
      <c r="I85" s="69"/>
      <c r="J85" s="179">
        <f>BK85</f>
        <v>307076.44</v>
      </c>
      <c r="K85" s="69"/>
      <c r="L85" s="67"/>
      <c r="M85" s="100"/>
      <c r="N85" s="101"/>
      <c r="O85" s="101"/>
      <c r="P85" s="180">
        <f>P86</f>
        <v>488.47438299999999</v>
      </c>
      <c r="Q85" s="101"/>
      <c r="R85" s="180">
        <f>R86</f>
        <v>68.039752020000009</v>
      </c>
      <c r="S85" s="101"/>
      <c r="T85" s="181">
        <f>T86</f>
        <v>37.887</v>
      </c>
      <c r="AT85" s="24" t="s">
        <v>77</v>
      </c>
      <c r="AU85" s="24" t="s">
        <v>133</v>
      </c>
      <c r="BK85" s="182">
        <f>BK86</f>
        <v>307076.44</v>
      </c>
    </row>
    <row r="86" s="10" customFormat="1" ht="37.44" customHeight="1">
      <c r="B86" s="183"/>
      <c r="C86" s="184"/>
      <c r="D86" s="185" t="s">
        <v>77</v>
      </c>
      <c r="E86" s="186" t="s">
        <v>158</v>
      </c>
      <c r="F86" s="186" t="s">
        <v>159</v>
      </c>
      <c r="G86" s="184"/>
      <c r="H86" s="184"/>
      <c r="I86" s="184"/>
      <c r="J86" s="187">
        <f>BK86</f>
        <v>307076.44</v>
      </c>
      <c r="K86" s="184"/>
      <c r="L86" s="188"/>
      <c r="M86" s="189"/>
      <c r="N86" s="190"/>
      <c r="O86" s="190"/>
      <c r="P86" s="191">
        <f>P87+P162+P173+P176+P180+P218+P221+P232</f>
        <v>488.47438299999999</v>
      </c>
      <c r="Q86" s="190"/>
      <c r="R86" s="191">
        <f>R87+R162+R173+R176+R180+R218+R221+R232</f>
        <v>68.039752020000009</v>
      </c>
      <c r="S86" s="190"/>
      <c r="T86" s="192">
        <f>T87+T162+T173+T176+T180+T218+T221+T232</f>
        <v>37.887</v>
      </c>
      <c r="AR86" s="193" t="s">
        <v>86</v>
      </c>
      <c r="AT86" s="194" t="s">
        <v>77</v>
      </c>
      <c r="AU86" s="194" t="s">
        <v>78</v>
      </c>
      <c r="AY86" s="193" t="s">
        <v>160</v>
      </c>
      <c r="BK86" s="195">
        <f>BK87+BK162+BK173+BK176+BK180+BK218+BK221+BK232</f>
        <v>307076.44</v>
      </c>
    </row>
    <row r="87" s="10" customFormat="1" ht="19.92" customHeight="1">
      <c r="B87" s="183"/>
      <c r="C87" s="184"/>
      <c r="D87" s="185" t="s">
        <v>77</v>
      </c>
      <c r="E87" s="196" t="s">
        <v>86</v>
      </c>
      <c r="F87" s="196" t="s">
        <v>161</v>
      </c>
      <c r="G87" s="184"/>
      <c r="H87" s="184"/>
      <c r="I87" s="184"/>
      <c r="J87" s="197">
        <f>BK87</f>
        <v>113489.16</v>
      </c>
      <c r="K87" s="184"/>
      <c r="L87" s="188"/>
      <c r="M87" s="189"/>
      <c r="N87" s="190"/>
      <c r="O87" s="190"/>
      <c r="P87" s="191">
        <f>SUM(P88:P161)</f>
        <v>220.27793899999998</v>
      </c>
      <c r="Q87" s="190"/>
      <c r="R87" s="191">
        <f>SUM(R88:R161)</f>
        <v>61.421300000000002</v>
      </c>
      <c r="S87" s="190"/>
      <c r="T87" s="192">
        <f>SUM(T88:T161)</f>
        <v>30.09</v>
      </c>
      <c r="AR87" s="193" t="s">
        <v>86</v>
      </c>
      <c r="AT87" s="194" t="s">
        <v>77</v>
      </c>
      <c r="AU87" s="194" t="s">
        <v>86</v>
      </c>
      <c r="AY87" s="193" t="s">
        <v>160</v>
      </c>
      <c r="BK87" s="195">
        <f>SUM(BK88:BK161)</f>
        <v>113489.16</v>
      </c>
    </row>
    <row r="88" s="1" customFormat="1" ht="51" customHeight="1">
      <c r="B88" s="41"/>
      <c r="C88" s="198" t="s">
        <v>86</v>
      </c>
      <c r="D88" s="198" t="s">
        <v>162</v>
      </c>
      <c r="E88" s="199" t="s">
        <v>163</v>
      </c>
      <c r="F88" s="200" t="s">
        <v>164</v>
      </c>
      <c r="G88" s="201" t="s">
        <v>165</v>
      </c>
      <c r="H88" s="202">
        <v>29.5</v>
      </c>
      <c r="I88" s="203">
        <v>61.100000000000001</v>
      </c>
      <c r="J88" s="203">
        <f>ROUND(I88*H88,2)</f>
        <v>1802.4500000000001</v>
      </c>
      <c r="K88" s="200" t="s">
        <v>166</v>
      </c>
      <c r="L88" s="67"/>
      <c r="M88" s="204" t="s">
        <v>35</v>
      </c>
      <c r="N88" s="205" t="s">
        <v>49</v>
      </c>
      <c r="O88" s="206">
        <v>0.14399999999999999</v>
      </c>
      <c r="P88" s="206">
        <f>O88*H88</f>
        <v>4.2479999999999993</v>
      </c>
      <c r="Q88" s="206">
        <v>0</v>
      </c>
      <c r="R88" s="206">
        <f>Q88*H88</f>
        <v>0</v>
      </c>
      <c r="S88" s="206">
        <v>0.57999999999999996</v>
      </c>
      <c r="T88" s="207">
        <f>S88*H88</f>
        <v>17.109999999999999</v>
      </c>
      <c r="AR88" s="24" t="s">
        <v>167</v>
      </c>
      <c r="AT88" s="24" t="s">
        <v>162</v>
      </c>
      <c r="AU88" s="24" t="s">
        <v>88</v>
      </c>
      <c r="AY88" s="24" t="s">
        <v>160</v>
      </c>
      <c r="BE88" s="208">
        <f>IF(N88="základní",J88,0)</f>
        <v>1802.4500000000001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24" t="s">
        <v>86</v>
      </c>
      <c r="BK88" s="208">
        <f>ROUND(I88*H88,2)</f>
        <v>1802.4500000000001</v>
      </c>
      <c r="BL88" s="24" t="s">
        <v>167</v>
      </c>
      <c r="BM88" s="24" t="s">
        <v>885</v>
      </c>
    </row>
    <row r="89" s="11" customFormat="1">
      <c r="B89" s="209"/>
      <c r="C89" s="210"/>
      <c r="D89" s="211" t="s">
        <v>169</v>
      </c>
      <c r="E89" s="212" t="s">
        <v>35</v>
      </c>
      <c r="F89" s="213" t="s">
        <v>886</v>
      </c>
      <c r="G89" s="210"/>
      <c r="H89" s="214">
        <v>29.5</v>
      </c>
      <c r="I89" s="210"/>
      <c r="J89" s="210"/>
      <c r="K89" s="210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169</v>
      </c>
      <c r="AU89" s="219" t="s">
        <v>88</v>
      </c>
      <c r="AV89" s="11" t="s">
        <v>88</v>
      </c>
      <c r="AW89" s="11" t="s">
        <v>41</v>
      </c>
      <c r="AX89" s="11" t="s">
        <v>86</v>
      </c>
      <c r="AY89" s="219" t="s">
        <v>160</v>
      </c>
    </row>
    <row r="90" s="1" customFormat="1" ht="38.25" customHeight="1">
      <c r="B90" s="41"/>
      <c r="C90" s="198" t="s">
        <v>88</v>
      </c>
      <c r="D90" s="198" t="s">
        <v>162</v>
      </c>
      <c r="E90" s="199" t="s">
        <v>177</v>
      </c>
      <c r="F90" s="200" t="s">
        <v>178</v>
      </c>
      <c r="G90" s="201" t="s">
        <v>165</v>
      </c>
      <c r="H90" s="202">
        <v>59</v>
      </c>
      <c r="I90" s="203">
        <v>35.799999999999997</v>
      </c>
      <c r="J90" s="203">
        <f>ROUND(I90*H90,2)</f>
        <v>2112.1999999999998</v>
      </c>
      <c r="K90" s="200" t="s">
        <v>166</v>
      </c>
      <c r="L90" s="67"/>
      <c r="M90" s="204" t="s">
        <v>35</v>
      </c>
      <c r="N90" s="205" t="s">
        <v>49</v>
      </c>
      <c r="O90" s="206">
        <v>0.078</v>
      </c>
      <c r="P90" s="206">
        <f>O90*H90</f>
        <v>4.6020000000000003</v>
      </c>
      <c r="Q90" s="206">
        <v>0</v>
      </c>
      <c r="R90" s="206">
        <f>Q90*H90</f>
        <v>0</v>
      </c>
      <c r="S90" s="206">
        <v>0.22</v>
      </c>
      <c r="T90" s="207">
        <f>S90*H90</f>
        <v>12.98</v>
      </c>
      <c r="AR90" s="24" t="s">
        <v>167</v>
      </c>
      <c r="AT90" s="24" t="s">
        <v>162</v>
      </c>
      <c r="AU90" s="24" t="s">
        <v>88</v>
      </c>
      <c r="AY90" s="24" t="s">
        <v>160</v>
      </c>
      <c r="BE90" s="208">
        <f>IF(N90="základní",J90,0)</f>
        <v>2112.1999999999998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24" t="s">
        <v>86</v>
      </c>
      <c r="BK90" s="208">
        <f>ROUND(I90*H90,2)</f>
        <v>2112.1999999999998</v>
      </c>
      <c r="BL90" s="24" t="s">
        <v>167</v>
      </c>
      <c r="BM90" s="24" t="s">
        <v>887</v>
      </c>
    </row>
    <row r="91" s="11" customFormat="1">
      <c r="B91" s="209"/>
      <c r="C91" s="210"/>
      <c r="D91" s="211" t="s">
        <v>169</v>
      </c>
      <c r="E91" s="212" t="s">
        <v>35</v>
      </c>
      <c r="F91" s="213" t="s">
        <v>888</v>
      </c>
      <c r="G91" s="210"/>
      <c r="H91" s="214">
        <v>59</v>
      </c>
      <c r="I91" s="210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169</v>
      </c>
      <c r="AU91" s="219" t="s">
        <v>88</v>
      </c>
      <c r="AV91" s="11" t="s">
        <v>88</v>
      </c>
      <c r="AW91" s="11" t="s">
        <v>41</v>
      </c>
      <c r="AX91" s="11" t="s">
        <v>86</v>
      </c>
      <c r="AY91" s="219" t="s">
        <v>160</v>
      </c>
    </row>
    <row r="92" s="1" customFormat="1" ht="63.75" customHeight="1">
      <c r="B92" s="41"/>
      <c r="C92" s="198" t="s">
        <v>181</v>
      </c>
      <c r="D92" s="198" t="s">
        <v>162</v>
      </c>
      <c r="E92" s="199" t="s">
        <v>193</v>
      </c>
      <c r="F92" s="200" t="s">
        <v>194</v>
      </c>
      <c r="G92" s="201" t="s">
        <v>195</v>
      </c>
      <c r="H92" s="202">
        <v>10</v>
      </c>
      <c r="I92" s="203">
        <v>244</v>
      </c>
      <c r="J92" s="203">
        <f>ROUND(I92*H92,2)</f>
        <v>2440</v>
      </c>
      <c r="K92" s="200" t="s">
        <v>166</v>
      </c>
      <c r="L92" s="67"/>
      <c r="M92" s="204" t="s">
        <v>35</v>
      </c>
      <c r="N92" s="205" t="s">
        <v>49</v>
      </c>
      <c r="O92" s="206">
        <v>0.70299999999999996</v>
      </c>
      <c r="P92" s="206">
        <f>O92*H92</f>
        <v>7.0299999999999994</v>
      </c>
      <c r="Q92" s="206">
        <v>0.0086800000000000002</v>
      </c>
      <c r="R92" s="206">
        <f>Q92*H92</f>
        <v>0.086800000000000002</v>
      </c>
      <c r="S92" s="206">
        <v>0</v>
      </c>
      <c r="T92" s="207">
        <f>S92*H92</f>
        <v>0</v>
      </c>
      <c r="AR92" s="24" t="s">
        <v>167</v>
      </c>
      <c r="AT92" s="24" t="s">
        <v>162</v>
      </c>
      <c r="AU92" s="24" t="s">
        <v>88</v>
      </c>
      <c r="AY92" s="24" t="s">
        <v>160</v>
      </c>
      <c r="BE92" s="208">
        <f>IF(N92="základní",J92,0)</f>
        <v>2440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24" t="s">
        <v>86</v>
      </c>
      <c r="BK92" s="208">
        <f>ROUND(I92*H92,2)</f>
        <v>2440</v>
      </c>
      <c r="BL92" s="24" t="s">
        <v>167</v>
      </c>
      <c r="BM92" s="24" t="s">
        <v>889</v>
      </c>
    </row>
    <row r="93" s="13" customFormat="1">
      <c r="B93" s="230"/>
      <c r="C93" s="231"/>
      <c r="D93" s="211" t="s">
        <v>169</v>
      </c>
      <c r="E93" s="232" t="s">
        <v>35</v>
      </c>
      <c r="F93" s="233" t="s">
        <v>604</v>
      </c>
      <c r="G93" s="231"/>
      <c r="H93" s="232" t="s">
        <v>35</v>
      </c>
      <c r="I93" s="231"/>
      <c r="J93" s="231"/>
      <c r="K93" s="231"/>
      <c r="L93" s="234"/>
      <c r="M93" s="235"/>
      <c r="N93" s="236"/>
      <c r="O93" s="236"/>
      <c r="P93" s="236"/>
      <c r="Q93" s="236"/>
      <c r="R93" s="236"/>
      <c r="S93" s="236"/>
      <c r="T93" s="237"/>
      <c r="AT93" s="238" t="s">
        <v>169</v>
      </c>
      <c r="AU93" s="238" t="s">
        <v>88</v>
      </c>
      <c r="AV93" s="13" t="s">
        <v>86</v>
      </c>
      <c r="AW93" s="13" t="s">
        <v>41</v>
      </c>
      <c r="AX93" s="13" t="s">
        <v>78</v>
      </c>
      <c r="AY93" s="238" t="s">
        <v>160</v>
      </c>
    </row>
    <row r="94" s="11" customFormat="1">
      <c r="B94" s="209"/>
      <c r="C94" s="210"/>
      <c r="D94" s="211" t="s">
        <v>169</v>
      </c>
      <c r="E94" s="212" t="s">
        <v>35</v>
      </c>
      <c r="F94" s="213" t="s">
        <v>890</v>
      </c>
      <c r="G94" s="210"/>
      <c r="H94" s="214">
        <v>5</v>
      </c>
      <c r="I94" s="210"/>
      <c r="J94" s="210"/>
      <c r="K94" s="210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169</v>
      </c>
      <c r="AU94" s="219" t="s">
        <v>88</v>
      </c>
      <c r="AV94" s="11" t="s">
        <v>88</v>
      </c>
      <c r="AW94" s="11" t="s">
        <v>41</v>
      </c>
      <c r="AX94" s="11" t="s">
        <v>78</v>
      </c>
      <c r="AY94" s="219" t="s">
        <v>160</v>
      </c>
    </row>
    <row r="95" s="13" customFormat="1">
      <c r="B95" s="230"/>
      <c r="C95" s="231"/>
      <c r="D95" s="211" t="s">
        <v>169</v>
      </c>
      <c r="E95" s="232" t="s">
        <v>35</v>
      </c>
      <c r="F95" s="233" t="s">
        <v>199</v>
      </c>
      <c r="G95" s="231"/>
      <c r="H95" s="232" t="s">
        <v>35</v>
      </c>
      <c r="I95" s="231"/>
      <c r="J95" s="231"/>
      <c r="K95" s="231"/>
      <c r="L95" s="234"/>
      <c r="M95" s="235"/>
      <c r="N95" s="236"/>
      <c r="O95" s="236"/>
      <c r="P95" s="236"/>
      <c r="Q95" s="236"/>
      <c r="R95" s="236"/>
      <c r="S95" s="236"/>
      <c r="T95" s="237"/>
      <c r="AT95" s="238" t="s">
        <v>169</v>
      </c>
      <c r="AU95" s="238" t="s">
        <v>88</v>
      </c>
      <c r="AV95" s="13" t="s">
        <v>86</v>
      </c>
      <c r="AW95" s="13" t="s">
        <v>41</v>
      </c>
      <c r="AX95" s="13" t="s">
        <v>78</v>
      </c>
      <c r="AY95" s="238" t="s">
        <v>160</v>
      </c>
    </row>
    <row r="96" s="11" customFormat="1">
      <c r="B96" s="209"/>
      <c r="C96" s="210"/>
      <c r="D96" s="211" t="s">
        <v>169</v>
      </c>
      <c r="E96" s="212" t="s">
        <v>35</v>
      </c>
      <c r="F96" s="213" t="s">
        <v>890</v>
      </c>
      <c r="G96" s="210"/>
      <c r="H96" s="214">
        <v>5</v>
      </c>
      <c r="I96" s="210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169</v>
      </c>
      <c r="AU96" s="219" t="s">
        <v>88</v>
      </c>
      <c r="AV96" s="11" t="s">
        <v>88</v>
      </c>
      <c r="AW96" s="11" t="s">
        <v>41</v>
      </c>
      <c r="AX96" s="11" t="s">
        <v>78</v>
      </c>
      <c r="AY96" s="219" t="s">
        <v>160</v>
      </c>
    </row>
    <row r="97" s="12" customFormat="1">
      <c r="B97" s="220"/>
      <c r="C97" s="221"/>
      <c r="D97" s="211" t="s">
        <v>169</v>
      </c>
      <c r="E97" s="222" t="s">
        <v>35</v>
      </c>
      <c r="F97" s="223" t="s">
        <v>176</v>
      </c>
      <c r="G97" s="221"/>
      <c r="H97" s="224">
        <v>10</v>
      </c>
      <c r="I97" s="221"/>
      <c r="J97" s="221"/>
      <c r="K97" s="221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169</v>
      </c>
      <c r="AU97" s="229" t="s">
        <v>88</v>
      </c>
      <c r="AV97" s="12" t="s">
        <v>167</v>
      </c>
      <c r="AW97" s="12" t="s">
        <v>41</v>
      </c>
      <c r="AX97" s="12" t="s">
        <v>86</v>
      </c>
      <c r="AY97" s="229" t="s">
        <v>160</v>
      </c>
    </row>
    <row r="98" s="1" customFormat="1" ht="25.5" customHeight="1">
      <c r="B98" s="41"/>
      <c r="C98" s="198" t="s">
        <v>167</v>
      </c>
      <c r="D98" s="198" t="s">
        <v>162</v>
      </c>
      <c r="E98" s="199" t="s">
        <v>209</v>
      </c>
      <c r="F98" s="200" t="s">
        <v>210</v>
      </c>
      <c r="G98" s="201" t="s">
        <v>195</v>
      </c>
      <c r="H98" s="202">
        <v>70</v>
      </c>
      <c r="I98" s="203">
        <v>62.200000000000003</v>
      </c>
      <c r="J98" s="203">
        <f>ROUND(I98*H98,2)</f>
        <v>4354</v>
      </c>
      <c r="K98" s="200" t="s">
        <v>166</v>
      </c>
      <c r="L98" s="67"/>
      <c r="M98" s="204" t="s">
        <v>35</v>
      </c>
      <c r="N98" s="205" t="s">
        <v>49</v>
      </c>
      <c r="O98" s="206">
        <v>0.121</v>
      </c>
      <c r="P98" s="206">
        <f>O98*H98</f>
        <v>8.4699999999999989</v>
      </c>
      <c r="Q98" s="206">
        <v>0.00014999999999999999</v>
      </c>
      <c r="R98" s="206">
        <f>Q98*H98</f>
        <v>0.010499999999999999</v>
      </c>
      <c r="S98" s="206">
        <v>0</v>
      </c>
      <c r="T98" s="207">
        <f>S98*H98</f>
        <v>0</v>
      </c>
      <c r="AR98" s="24" t="s">
        <v>167</v>
      </c>
      <c r="AT98" s="24" t="s">
        <v>162</v>
      </c>
      <c r="AU98" s="24" t="s">
        <v>88</v>
      </c>
      <c r="AY98" s="24" t="s">
        <v>160</v>
      </c>
      <c r="BE98" s="208">
        <f>IF(N98="základní",J98,0)</f>
        <v>4354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24" t="s">
        <v>86</v>
      </c>
      <c r="BK98" s="208">
        <f>ROUND(I98*H98,2)</f>
        <v>4354</v>
      </c>
      <c r="BL98" s="24" t="s">
        <v>167</v>
      </c>
      <c r="BM98" s="24" t="s">
        <v>891</v>
      </c>
    </row>
    <row r="99" s="11" customFormat="1">
      <c r="B99" s="209"/>
      <c r="C99" s="210"/>
      <c r="D99" s="211" t="s">
        <v>169</v>
      </c>
      <c r="E99" s="212" t="s">
        <v>35</v>
      </c>
      <c r="F99" s="213" t="s">
        <v>892</v>
      </c>
      <c r="G99" s="210"/>
      <c r="H99" s="214">
        <v>70</v>
      </c>
      <c r="I99" s="210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169</v>
      </c>
      <c r="AU99" s="219" t="s">
        <v>88</v>
      </c>
      <c r="AV99" s="11" t="s">
        <v>88</v>
      </c>
      <c r="AW99" s="11" t="s">
        <v>41</v>
      </c>
      <c r="AX99" s="11" t="s">
        <v>86</v>
      </c>
      <c r="AY99" s="219" t="s">
        <v>160</v>
      </c>
    </row>
    <row r="100" s="1" customFormat="1" ht="25.5" customHeight="1">
      <c r="B100" s="41"/>
      <c r="C100" s="198" t="s">
        <v>113</v>
      </c>
      <c r="D100" s="198" t="s">
        <v>162</v>
      </c>
      <c r="E100" s="199" t="s">
        <v>215</v>
      </c>
      <c r="F100" s="200" t="s">
        <v>216</v>
      </c>
      <c r="G100" s="201" t="s">
        <v>195</v>
      </c>
      <c r="H100" s="202">
        <v>70</v>
      </c>
      <c r="I100" s="203">
        <v>38.299999999999997</v>
      </c>
      <c r="J100" s="203">
        <f>ROUND(I100*H100,2)</f>
        <v>2681</v>
      </c>
      <c r="K100" s="200" t="s">
        <v>166</v>
      </c>
      <c r="L100" s="67"/>
      <c r="M100" s="204" t="s">
        <v>35</v>
      </c>
      <c r="N100" s="205" t="s">
        <v>49</v>
      </c>
      <c r="O100" s="206">
        <v>0.090999999999999998</v>
      </c>
      <c r="P100" s="206">
        <f>O100*H100</f>
        <v>6.3700000000000001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AR100" s="24" t="s">
        <v>167</v>
      </c>
      <c r="AT100" s="24" t="s">
        <v>162</v>
      </c>
      <c r="AU100" s="24" t="s">
        <v>88</v>
      </c>
      <c r="AY100" s="24" t="s">
        <v>160</v>
      </c>
      <c r="BE100" s="208">
        <f>IF(N100="základní",J100,0)</f>
        <v>2681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24" t="s">
        <v>86</v>
      </c>
      <c r="BK100" s="208">
        <f>ROUND(I100*H100,2)</f>
        <v>2681</v>
      </c>
      <c r="BL100" s="24" t="s">
        <v>167</v>
      </c>
      <c r="BM100" s="24" t="s">
        <v>893</v>
      </c>
    </row>
    <row r="101" s="11" customFormat="1">
      <c r="B101" s="209"/>
      <c r="C101" s="210"/>
      <c r="D101" s="211" t="s">
        <v>169</v>
      </c>
      <c r="E101" s="212" t="s">
        <v>35</v>
      </c>
      <c r="F101" s="213" t="s">
        <v>892</v>
      </c>
      <c r="G101" s="210"/>
      <c r="H101" s="214">
        <v>70</v>
      </c>
      <c r="I101" s="210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169</v>
      </c>
      <c r="AU101" s="219" t="s">
        <v>88</v>
      </c>
      <c r="AV101" s="11" t="s">
        <v>88</v>
      </c>
      <c r="AW101" s="11" t="s">
        <v>41</v>
      </c>
      <c r="AX101" s="11" t="s">
        <v>86</v>
      </c>
      <c r="AY101" s="219" t="s">
        <v>160</v>
      </c>
    </row>
    <row r="102" s="1" customFormat="1" ht="25.5" customHeight="1">
      <c r="B102" s="41"/>
      <c r="C102" s="198" t="s">
        <v>202</v>
      </c>
      <c r="D102" s="198" t="s">
        <v>162</v>
      </c>
      <c r="E102" s="199" t="s">
        <v>228</v>
      </c>
      <c r="F102" s="200" t="s">
        <v>229</v>
      </c>
      <c r="G102" s="201" t="s">
        <v>230</v>
      </c>
      <c r="H102" s="202">
        <v>38.75</v>
      </c>
      <c r="I102" s="203">
        <v>383</v>
      </c>
      <c r="J102" s="203">
        <f>ROUND(I102*H102,2)</f>
        <v>14841.25</v>
      </c>
      <c r="K102" s="200" t="s">
        <v>166</v>
      </c>
      <c r="L102" s="67"/>
      <c r="M102" s="204" t="s">
        <v>35</v>
      </c>
      <c r="N102" s="205" t="s">
        <v>49</v>
      </c>
      <c r="O102" s="206">
        <v>1.7629999999999999</v>
      </c>
      <c r="P102" s="206">
        <f>O102*H102</f>
        <v>68.316249999999997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24" t="s">
        <v>167</v>
      </c>
      <c r="AT102" s="24" t="s">
        <v>162</v>
      </c>
      <c r="AU102" s="24" t="s">
        <v>88</v>
      </c>
      <c r="AY102" s="24" t="s">
        <v>160</v>
      </c>
      <c r="BE102" s="208">
        <f>IF(N102="základní",J102,0)</f>
        <v>14841.25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24" t="s">
        <v>86</v>
      </c>
      <c r="BK102" s="208">
        <f>ROUND(I102*H102,2)</f>
        <v>14841.25</v>
      </c>
      <c r="BL102" s="24" t="s">
        <v>167</v>
      </c>
      <c r="BM102" s="24" t="s">
        <v>894</v>
      </c>
    </row>
    <row r="103" s="13" customFormat="1">
      <c r="B103" s="230"/>
      <c r="C103" s="231"/>
      <c r="D103" s="211" t="s">
        <v>169</v>
      </c>
      <c r="E103" s="232" t="s">
        <v>35</v>
      </c>
      <c r="F103" s="233" t="s">
        <v>604</v>
      </c>
      <c r="G103" s="231"/>
      <c r="H103" s="232" t="s">
        <v>35</v>
      </c>
      <c r="I103" s="231"/>
      <c r="J103" s="231"/>
      <c r="K103" s="231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169</v>
      </c>
      <c r="AU103" s="238" t="s">
        <v>88</v>
      </c>
      <c r="AV103" s="13" t="s">
        <v>86</v>
      </c>
      <c r="AW103" s="13" t="s">
        <v>41</v>
      </c>
      <c r="AX103" s="13" t="s">
        <v>78</v>
      </c>
      <c r="AY103" s="238" t="s">
        <v>160</v>
      </c>
    </row>
    <row r="104" s="11" customFormat="1">
      <c r="B104" s="209"/>
      <c r="C104" s="210"/>
      <c r="D104" s="211" t="s">
        <v>169</v>
      </c>
      <c r="E104" s="212" t="s">
        <v>35</v>
      </c>
      <c r="F104" s="213" t="s">
        <v>895</v>
      </c>
      <c r="G104" s="210"/>
      <c r="H104" s="214">
        <v>15.5</v>
      </c>
      <c r="I104" s="210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169</v>
      </c>
      <c r="AU104" s="219" t="s">
        <v>88</v>
      </c>
      <c r="AV104" s="11" t="s">
        <v>88</v>
      </c>
      <c r="AW104" s="11" t="s">
        <v>41</v>
      </c>
      <c r="AX104" s="11" t="s">
        <v>78</v>
      </c>
      <c r="AY104" s="219" t="s">
        <v>160</v>
      </c>
    </row>
    <row r="105" s="13" customFormat="1">
      <c r="B105" s="230"/>
      <c r="C105" s="231"/>
      <c r="D105" s="211" t="s">
        <v>169</v>
      </c>
      <c r="E105" s="232" t="s">
        <v>35</v>
      </c>
      <c r="F105" s="233" t="s">
        <v>199</v>
      </c>
      <c r="G105" s="231"/>
      <c r="H105" s="232" t="s">
        <v>35</v>
      </c>
      <c r="I105" s="231"/>
      <c r="J105" s="231"/>
      <c r="K105" s="231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169</v>
      </c>
      <c r="AU105" s="238" t="s">
        <v>88</v>
      </c>
      <c r="AV105" s="13" t="s">
        <v>86</v>
      </c>
      <c r="AW105" s="13" t="s">
        <v>41</v>
      </c>
      <c r="AX105" s="13" t="s">
        <v>78</v>
      </c>
      <c r="AY105" s="238" t="s">
        <v>160</v>
      </c>
    </row>
    <row r="106" s="11" customFormat="1">
      <c r="B106" s="209"/>
      <c r="C106" s="210"/>
      <c r="D106" s="211" t="s">
        <v>169</v>
      </c>
      <c r="E106" s="212" t="s">
        <v>35</v>
      </c>
      <c r="F106" s="213" t="s">
        <v>896</v>
      </c>
      <c r="G106" s="210"/>
      <c r="H106" s="214">
        <v>23.25</v>
      </c>
      <c r="I106" s="210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169</v>
      </c>
      <c r="AU106" s="219" t="s">
        <v>88</v>
      </c>
      <c r="AV106" s="11" t="s">
        <v>88</v>
      </c>
      <c r="AW106" s="11" t="s">
        <v>41</v>
      </c>
      <c r="AX106" s="11" t="s">
        <v>78</v>
      </c>
      <c r="AY106" s="219" t="s">
        <v>160</v>
      </c>
    </row>
    <row r="107" s="12" customFormat="1">
      <c r="B107" s="220"/>
      <c r="C107" s="221"/>
      <c r="D107" s="211" t="s">
        <v>169</v>
      </c>
      <c r="E107" s="222" t="s">
        <v>35</v>
      </c>
      <c r="F107" s="223" t="s">
        <v>176</v>
      </c>
      <c r="G107" s="221"/>
      <c r="H107" s="224">
        <v>38.75</v>
      </c>
      <c r="I107" s="221"/>
      <c r="J107" s="221"/>
      <c r="K107" s="221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169</v>
      </c>
      <c r="AU107" s="229" t="s">
        <v>88</v>
      </c>
      <c r="AV107" s="12" t="s">
        <v>167</v>
      </c>
      <c r="AW107" s="12" t="s">
        <v>41</v>
      </c>
      <c r="AX107" s="12" t="s">
        <v>86</v>
      </c>
      <c r="AY107" s="229" t="s">
        <v>160</v>
      </c>
    </row>
    <row r="108" s="1" customFormat="1" ht="38.25" customHeight="1">
      <c r="B108" s="41"/>
      <c r="C108" s="198" t="s">
        <v>208</v>
      </c>
      <c r="D108" s="198" t="s">
        <v>162</v>
      </c>
      <c r="E108" s="199" t="s">
        <v>240</v>
      </c>
      <c r="F108" s="200" t="s">
        <v>241</v>
      </c>
      <c r="G108" s="201" t="s">
        <v>230</v>
      </c>
      <c r="H108" s="202">
        <v>15.210000000000001</v>
      </c>
      <c r="I108" s="203">
        <v>181</v>
      </c>
      <c r="J108" s="203">
        <f>ROUND(I108*H108,2)</f>
        <v>2753.0100000000002</v>
      </c>
      <c r="K108" s="200" t="s">
        <v>166</v>
      </c>
      <c r="L108" s="67"/>
      <c r="M108" s="204" t="s">
        <v>35</v>
      </c>
      <c r="N108" s="205" t="s">
        <v>49</v>
      </c>
      <c r="O108" s="206">
        <v>0.58599999999999997</v>
      </c>
      <c r="P108" s="206">
        <f>O108*H108</f>
        <v>8.9130599999999998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AR108" s="24" t="s">
        <v>167</v>
      </c>
      <c r="AT108" s="24" t="s">
        <v>162</v>
      </c>
      <c r="AU108" s="24" t="s">
        <v>88</v>
      </c>
      <c r="AY108" s="24" t="s">
        <v>160</v>
      </c>
      <c r="BE108" s="208">
        <f>IF(N108="základní",J108,0)</f>
        <v>2753.0100000000002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24" t="s">
        <v>86</v>
      </c>
      <c r="BK108" s="208">
        <f>ROUND(I108*H108,2)</f>
        <v>2753.0100000000002</v>
      </c>
      <c r="BL108" s="24" t="s">
        <v>167</v>
      </c>
      <c r="BM108" s="24" t="s">
        <v>897</v>
      </c>
    </row>
    <row r="109" s="11" customFormat="1">
      <c r="B109" s="209"/>
      <c r="C109" s="210"/>
      <c r="D109" s="211" t="s">
        <v>169</v>
      </c>
      <c r="E109" s="212" t="s">
        <v>35</v>
      </c>
      <c r="F109" s="213" t="s">
        <v>898</v>
      </c>
      <c r="G109" s="210"/>
      <c r="H109" s="214">
        <v>54.25</v>
      </c>
      <c r="I109" s="210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169</v>
      </c>
      <c r="AU109" s="219" t="s">
        <v>88</v>
      </c>
      <c r="AV109" s="11" t="s">
        <v>88</v>
      </c>
      <c r="AW109" s="11" t="s">
        <v>41</v>
      </c>
      <c r="AX109" s="11" t="s">
        <v>78</v>
      </c>
      <c r="AY109" s="219" t="s">
        <v>160</v>
      </c>
    </row>
    <row r="110" s="13" customFormat="1">
      <c r="B110" s="230"/>
      <c r="C110" s="231"/>
      <c r="D110" s="211" t="s">
        <v>169</v>
      </c>
      <c r="E110" s="232" t="s">
        <v>35</v>
      </c>
      <c r="F110" s="233" t="s">
        <v>250</v>
      </c>
      <c r="G110" s="231"/>
      <c r="H110" s="232" t="s">
        <v>35</v>
      </c>
      <c r="I110" s="231"/>
      <c r="J110" s="231"/>
      <c r="K110" s="231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169</v>
      </c>
      <c r="AU110" s="238" t="s">
        <v>88</v>
      </c>
      <c r="AV110" s="13" t="s">
        <v>86</v>
      </c>
      <c r="AW110" s="13" t="s">
        <v>41</v>
      </c>
      <c r="AX110" s="13" t="s">
        <v>78</v>
      </c>
      <c r="AY110" s="238" t="s">
        <v>160</v>
      </c>
    </row>
    <row r="111" s="11" customFormat="1">
      <c r="B111" s="209"/>
      <c r="C111" s="210"/>
      <c r="D111" s="211" t="s">
        <v>169</v>
      </c>
      <c r="E111" s="212" t="s">
        <v>35</v>
      </c>
      <c r="F111" s="213" t="s">
        <v>899</v>
      </c>
      <c r="G111" s="210"/>
      <c r="H111" s="214">
        <v>-16.225000000000001</v>
      </c>
      <c r="I111" s="210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169</v>
      </c>
      <c r="AU111" s="219" t="s">
        <v>88</v>
      </c>
      <c r="AV111" s="11" t="s">
        <v>88</v>
      </c>
      <c r="AW111" s="11" t="s">
        <v>41</v>
      </c>
      <c r="AX111" s="11" t="s">
        <v>78</v>
      </c>
      <c r="AY111" s="219" t="s">
        <v>160</v>
      </c>
    </row>
    <row r="112" s="12" customFormat="1">
      <c r="B112" s="220"/>
      <c r="C112" s="221"/>
      <c r="D112" s="211" t="s">
        <v>169</v>
      </c>
      <c r="E112" s="222" t="s">
        <v>876</v>
      </c>
      <c r="F112" s="223" t="s">
        <v>176</v>
      </c>
      <c r="G112" s="221"/>
      <c r="H112" s="224">
        <v>38.024999999999999</v>
      </c>
      <c r="I112" s="221"/>
      <c r="J112" s="221"/>
      <c r="K112" s="221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169</v>
      </c>
      <c r="AU112" s="229" t="s">
        <v>88</v>
      </c>
      <c r="AV112" s="12" t="s">
        <v>167</v>
      </c>
      <c r="AW112" s="12" t="s">
        <v>41</v>
      </c>
      <c r="AX112" s="12" t="s">
        <v>86</v>
      </c>
      <c r="AY112" s="229" t="s">
        <v>160</v>
      </c>
    </row>
    <row r="113" s="13" customFormat="1">
      <c r="B113" s="230"/>
      <c r="C113" s="231"/>
      <c r="D113" s="211" t="s">
        <v>169</v>
      </c>
      <c r="E113" s="232" t="s">
        <v>35</v>
      </c>
      <c r="F113" s="233" t="s">
        <v>642</v>
      </c>
      <c r="G113" s="231"/>
      <c r="H113" s="232" t="s">
        <v>35</v>
      </c>
      <c r="I113" s="231"/>
      <c r="J113" s="231"/>
      <c r="K113" s="231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169</v>
      </c>
      <c r="AU113" s="238" t="s">
        <v>88</v>
      </c>
      <c r="AV113" s="13" t="s">
        <v>86</v>
      </c>
      <c r="AW113" s="13" t="s">
        <v>41</v>
      </c>
      <c r="AX113" s="13" t="s">
        <v>78</v>
      </c>
      <c r="AY113" s="238" t="s">
        <v>160</v>
      </c>
    </row>
    <row r="114" s="11" customFormat="1">
      <c r="B114" s="209"/>
      <c r="C114" s="210"/>
      <c r="D114" s="211" t="s">
        <v>169</v>
      </c>
      <c r="E114" s="210"/>
      <c r="F114" s="213" t="s">
        <v>900</v>
      </c>
      <c r="G114" s="210"/>
      <c r="H114" s="214">
        <v>15.210000000000001</v>
      </c>
      <c r="I114" s="210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169</v>
      </c>
      <c r="AU114" s="219" t="s">
        <v>88</v>
      </c>
      <c r="AV114" s="11" t="s">
        <v>88</v>
      </c>
      <c r="AW114" s="11" t="s">
        <v>6</v>
      </c>
      <c r="AX114" s="11" t="s">
        <v>86</v>
      </c>
      <c r="AY114" s="219" t="s">
        <v>160</v>
      </c>
    </row>
    <row r="115" s="1" customFormat="1" ht="38.25" customHeight="1">
      <c r="B115" s="41"/>
      <c r="C115" s="198" t="s">
        <v>214</v>
      </c>
      <c r="D115" s="198" t="s">
        <v>162</v>
      </c>
      <c r="E115" s="199" t="s">
        <v>257</v>
      </c>
      <c r="F115" s="200" t="s">
        <v>258</v>
      </c>
      <c r="G115" s="201" t="s">
        <v>230</v>
      </c>
      <c r="H115" s="202">
        <v>7.6050000000000004</v>
      </c>
      <c r="I115" s="203">
        <v>23.5</v>
      </c>
      <c r="J115" s="203">
        <f>ROUND(I115*H115,2)</f>
        <v>178.72</v>
      </c>
      <c r="K115" s="200" t="s">
        <v>166</v>
      </c>
      <c r="L115" s="67"/>
      <c r="M115" s="204" t="s">
        <v>35</v>
      </c>
      <c r="N115" s="205" t="s">
        <v>49</v>
      </c>
      <c r="O115" s="206">
        <v>0.10000000000000001</v>
      </c>
      <c r="P115" s="206">
        <f>O115*H115</f>
        <v>0.76050000000000006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AR115" s="24" t="s">
        <v>167</v>
      </c>
      <c r="AT115" s="24" t="s">
        <v>162</v>
      </c>
      <c r="AU115" s="24" t="s">
        <v>88</v>
      </c>
      <c r="AY115" s="24" t="s">
        <v>160</v>
      </c>
      <c r="BE115" s="208">
        <f>IF(N115="základní",J115,0)</f>
        <v>178.72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24" t="s">
        <v>86</v>
      </c>
      <c r="BK115" s="208">
        <f>ROUND(I115*H115,2)</f>
        <v>178.72</v>
      </c>
      <c r="BL115" s="24" t="s">
        <v>167</v>
      </c>
      <c r="BM115" s="24" t="s">
        <v>901</v>
      </c>
    </row>
    <row r="116" s="11" customFormat="1">
      <c r="B116" s="209"/>
      <c r="C116" s="210"/>
      <c r="D116" s="211" t="s">
        <v>169</v>
      </c>
      <c r="E116" s="212" t="s">
        <v>35</v>
      </c>
      <c r="F116" s="213" t="s">
        <v>902</v>
      </c>
      <c r="G116" s="210"/>
      <c r="H116" s="214">
        <v>7.6050000000000004</v>
      </c>
      <c r="I116" s="210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169</v>
      </c>
      <c r="AU116" s="219" t="s">
        <v>88</v>
      </c>
      <c r="AV116" s="11" t="s">
        <v>88</v>
      </c>
      <c r="AW116" s="11" t="s">
        <v>41</v>
      </c>
      <c r="AX116" s="11" t="s">
        <v>86</v>
      </c>
      <c r="AY116" s="219" t="s">
        <v>160</v>
      </c>
    </row>
    <row r="117" s="1" customFormat="1" ht="38.25" customHeight="1">
      <c r="B117" s="41"/>
      <c r="C117" s="198" t="s">
        <v>218</v>
      </c>
      <c r="D117" s="198" t="s">
        <v>162</v>
      </c>
      <c r="E117" s="199" t="s">
        <v>262</v>
      </c>
      <c r="F117" s="200" t="s">
        <v>263</v>
      </c>
      <c r="G117" s="201" t="s">
        <v>230</v>
      </c>
      <c r="H117" s="202">
        <v>22.815000000000001</v>
      </c>
      <c r="I117" s="203">
        <v>265</v>
      </c>
      <c r="J117" s="203">
        <f>ROUND(I117*H117,2)</f>
        <v>6045.9799999999996</v>
      </c>
      <c r="K117" s="200" t="s">
        <v>166</v>
      </c>
      <c r="L117" s="67"/>
      <c r="M117" s="204" t="s">
        <v>35</v>
      </c>
      <c r="N117" s="205" t="s">
        <v>49</v>
      </c>
      <c r="O117" s="206">
        <v>0.75</v>
      </c>
      <c r="P117" s="206">
        <f>O117*H117</f>
        <v>17.111250000000002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AR117" s="24" t="s">
        <v>167</v>
      </c>
      <c r="AT117" s="24" t="s">
        <v>162</v>
      </c>
      <c r="AU117" s="24" t="s">
        <v>88</v>
      </c>
      <c r="AY117" s="24" t="s">
        <v>160</v>
      </c>
      <c r="BE117" s="208">
        <f>IF(N117="základní",J117,0)</f>
        <v>6045.9799999999996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24" t="s">
        <v>86</v>
      </c>
      <c r="BK117" s="208">
        <f>ROUND(I117*H117,2)</f>
        <v>6045.9799999999996</v>
      </c>
      <c r="BL117" s="24" t="s">
        <v>167</v>
      </c>
      <c r="BM117" s="24" t="s">
        <v>903</v>
      </c>
    </row>
    <row r="118" s="13" customFormat="1">
      <c r="B118" s="230"/>
      <c r="C118" s="231"/>
      <c r="D118" s="211" t="s">
        <v>169</v>
      </c>
      <c r="E118" s="232" t="s">
        <v>35</v>
      </c>
      <c r="F118" s="233" t="s">
        <v>647</v>
      </c>
      <c r="G118" s="231"/>
      <c r="H118" s="232" t="s">
        <v>35</v>
      </c>
      <c r="I118" s="231"/>
      <c r="J118" s="231"/>
      <c r="K118" s="231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169</v>
      </c>
      <c r="AU118" s="238" t="s">
        <v>88</v>
      </c>
      <c r="AV118" s="13" t="s">
        <v>86</v>
      </c>
      <c r="AW118" s="13" t="s">
        <v>41</v>
      </c>
      <c r="AX118" s="13" t="s">
        <v>78</v>
      </c>
      <c r="AY118" s="238" t="s">
        <v>160</v>
      </c>
    </row>
    <row r="119" s="11" customFormat="1">
      <c r="B119" s="209"/>
      <c r="C119" s="210"/>
      <c r="D119" s="211" t="s">
        <v>169</v>
      </c>
      <c r="E119" s="212" t="s">
        <v>35</v>
      </c>
      <c r="F119" s="213" t="s">
        <v>904</v>
      </c>
      <c r="G119" s="210"/>
      <c r="H119" s="214">
        <v>22.815000000000001</v>
      </c>
      <c r="I119" s="210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169</v>
      </c>
      <c r="AU119" s="219" t="s">
        <v>88</v>
      </c>
      <c r="AV119" s="11" t="s">
        <v>88</v>
      </c>
      <c r="AW119" s="11" t="s">
        <v>41</v>
      </c>
      <c r="AX119" s="11" t="s">
        <v>86</v>
      </c>
      <c r="AY119" s="219" t="s">
        <v>160</v>
      </c>
    </row>
    <row r="120" s="1" customFormat="1" ht="38.25" customHeight="1">
      <c r="B120" s="41"/>
      <c r="C120" s="198" t="s">
        <v>223</v>
      </c>
      <c r="D120" s="198" t="s">
        <v>162</v>
      </c>
      <c r="E120" s="199" t="s">
        <v>267</v>
      </c>
      <c r="F120" s="200" t="s">
        <v>268</v>
      </c>
      <c r="G120" s="201" t="s">
        <v>230</v>
      </c>
      <c r="H120" s="202">
        <v>11.408</v>
      </c>
      <c r="I120" s="203">
        <v>52.700000000000003</v>
      </c>
      <c r="J120" s="203">
        <f>ROUND(I120*H120,2)</f>
        <v>601.20000000000005</v>
      </c>
      <c r="K120" s="200" t="s">
        <v>166</v>
      </c>
      <c r="L120" s="67"/>
      <c r="M120" s="204" t="s">
        <v>35</v>
      </c>
      <c r="N120" s="205" t="s">
        <v>49</v>
      </c>
      <c r="O120" s="206">
        <v>0.19800000000000001</v>
      </c>
      <c r="P120" s="206">
        <f>O120*H120</f>
        <v>2.2587839999999999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AR120" s="24" t="s">
        <v>167</v>
      </c>
      <c r="AT120" s="24" t="s">
        <v>162</v>
      </c>
      <c r="AU120" s="24" t="s">
        <v>88</v>
      </c>
      <c r="AY120" s="24" t="s">
        <v>160</v>
      </c>
      <c r="BE120" s="208">
        <f>IF(N120="základní",J120,0)</f>
        <v>601.20000000000005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24" t="s">
        <v>86</v>
      </c>
      <c r="BK120" s="208">
        <f>ROUND(I120*H120,2)</f>
        <v>601.20000000000005</v>
      </c>
      <c r="BL120" s="24" t="s">
        <v>167</v>
      </c>
      <c r="BM120" s="24" t="s">
        <v>905</v>
      </c>
    </row>
    <row r="121" s="11" customFormat="1">
      <c r="B121" s="209"/>
      <c r="C121" s="210"/>
      <c r="D121" s="211" t="s">
        <v>169</v>
      </c>
      <c r="E121" s="212" t="s">
        <v>35</v>
      </c>
      <c r="F121" s="213" t="s">
        <v>906</v>
      </c>
      <c r="G121" s="210"/>
      <c r="H121" s="214">
        <v>11.408</v>
      </c>
      <c r="I121" s="210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169</v>
      </c>
      <c r="AU121" s="219" t="s">
        <v>88</v>
      </c>
      <c r="AV121" s="11" t="s">
        <v>88</v>
      </c>
      <c r="AW121" s="11" t="s">
        <v>41</v>
      </c>
      <c r="AX121" s="11" t="s">
        <v>86</v>
      </c>
      <c r="AY121" s="219" t="s">
        <v>160</v>
      </c>
    </row>
    <row r="122" s="1" customFormat="1" ht="25.5" customHeight="1">
      <c r="B122" s="41"/>
      <c r="C122" s="198" t="s">
        <v>227</v>
      </c>
      <c r="D122" s="198" t="s">
        <v>162</v>
      </c>
      <c r="E122" s="199" t="s">
        <v>651</v>
      </c>
      <c r="F122" s="200" t="s">
        <v>652</v>
      </c>
      <c r="G122" s="201" t="s">
        <v>230</v>
      </c>
      <c r="H122" s="202">
        <v>14</v>
      </c>
      <c r="I122" s="203">
        <v>844</v>
      </c>
      <c r="J122" s="203">
        <f>ROUND(I122*H122,2)</f>
        <v>11816</v>
      </c>
      <c r="K122" s="200" t="s">
        <v>166</v>
      </c>
      <c r="L122" s="67"/>
      <c r="M122" s="204" t="s">
        <v>35</v>
      </c>
      <c r="N122" s="205" t="s">
        <v>49</v>
      </c>
      <c r="O122" s="206">
        <v>3.1400000000000001</v>
      </c>
      <c r="P122" s="206">
        <f>O122*H122</f>
        <v>43.960000000000001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AR122" s="24" t="s">
        <v>167</v>
      </c>
      <c r="AT122" s="24" t="s">
        <v>162</v>
      </c>
      <c r="AU122" s="24" t="s">
        <v>88</v>
      </c>
      <c r="AY122" s="24" t="s">
        <v>160</v>
      </c>
      <c r="BE122" s="208">
        <f>IF(N122="základní",J122,0)</f>
        <v>11816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24" t="s">
        <v>86</v>
      </c>
      <c r="BK122" s="208">
        <f>ROUND(I122*H122,2)</f>
        <v>11816</v>
      </c>
      <c r="BL122" s="24" t="s">
        <v>167</v>
      </c>
      <c r="BM122" s="24" t="s">
        <v>907</v>
      </c>
    </row>
    <row r="123" s="11" customFormat="1">
      <c r="B123" s="209"/>
      <c r="C123" s="210"/>
      <c r="D123" s="211" t="s">
        <v>169</v>
      </c>
      <c r="E123" s="212" t="s">
        <v>878</v>
      </c>
      <c r="F123" s="213" t="s">
        <v>908</v>
      </c>
      <c r="G123" s="210"/>
      <c r="H123" s="214">
        <v>14</v>
      </c>
      <c r="I123" s="210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169</v>
      </c>
      <c r="AU123" s="219" t="s">
        <v>88</v>
      </c>
      <c r="AV123" s="11" t="s">
        <v>88</v>
      </c>
      <c r="AW123" s="11" t="s">
        <v>41</v>
      </c>
      <c r="AX123" s="11" t="s">
        <v>86</v>
      </c>
      <c r="AY123" s="219" t="s">
        <v>160</v>
      </c>
    </row>
    <row r="124" s="1" customFormat="1" ht="38.25" customHeight="1">
      <c r="B124" s="41"/>
      <c r="C124" s="198" t="s">
        <v>239</v>
      </c>
      <c r="D124" s="198" t="s">
        <v>162</v>
      </c>
      <c r="E124" s="199" t="s">
        <v>656</v>
      </c>
      <c r="F124" s="200" t="s">
        <v>657</v>
      </c>
      <c r="G124" s="201" t="s">
        <v>230</v>
      </c>
      <c r="H124" s="202">
        <v>7</v>
      </c>
      <c r="I124" s="203">
        <v>119</v>
      </c>
      <c r="J124" s="203">
        <f>ROUND(I124*H124,2)</f>
        <v>833</v>
      </c>
      <c r="K124" s="200" t="s">
        <v>166</v>
      </c>
      <c r="L124" s="67"/>
      <c r="M124" s="204" t="s">
        <v>35</v>
      </c>
      <c r="N124" s="205" t="s">
        <v>49</v>
      </c>
      <c r="O124" s="206">
        <v>0.47399999999999998</v>
      </c>
      <c r="P124" s="206">
        <f>O124*H124</f>
        <v>3.3179999999999996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AR124" s="24" t="s">
        <v>167</v>
      </c>
      <c r="AT124" s="24" t="s">
        <v>162</v>
      </c>
      <c r="AU124" s="24" t="s">
        <v>88</v>
      </c>
      <c r="AY124" s="24" t="s">
        <v>160</v>
      </c>
      <c r="BE124" s="208">
        <f>IF(N124="základní",J124,0)</f>
        <v>833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24" t="s">
        <v>86</v>
      </c>
      <c r="BK124" s="208">
        <f>ROUND(I124*H124,2)</f>
        <v>833</v>
      </c>
      <c r="BL124" s="24" t="s">
        <v>167</v>
      </c>
      <c r="BM124" s="24" t="s">
        <v>909</v>
      </c>
    </row>
    <row r="125" s="11" customFormat="1">
      <c r="B125" s="209"/>
      <c r="C125" s="210"/>
      <c r="D125" s="211" t="s">
        <v>169</v>
      </c>
      <c r="E125" s="212" t="s">
        <v>35</v>
      </c>
      <c r="F125" s="213" t="s">
        <v>910</v>
      </c>
      <c r="G125" s="210"/>
      <c r="H125" s="214">
        <v>7</v>
      </c>
      <c r="I125" s="210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169</v>
      </c>
      <c r="AU125" s="219" t="s">
        <v>88</v>
      </c>
      <c r="AV125" s="11" t="s">
        <v>88</v>
      </c>
      <c r="AW125" s="11" t="s">
        <v>41</v>
      </c>
      <c r="AX125" s="11" t="s">
        <v>86</v>
      </c>
      <c r="AY125" s="219" t="s">
        <v>160</v>
      </c>
    </row>
    <row r="126" s="1" customFormat="1" ht="25.5" customHeight="1">
      <c r="B126" s="41"/>
      <c r="C126" s="198" t="s">
        <v>256</v>
      </c>
      <c r="D126" s="198" t="s">
        <v>162</v>
      </c>
      <c r="E126" s="199" t="s">
        <v>286</v>
      </c>
      <c r="F126" s="200" t="s">
        <v>287</v>
      </c>
      <c r="G126" s="201" t="s">
        <v>165</v>
      </c>
      <c r="H126" s="202">
        <v>108.5</v>
      </c>
      <c r="I126" s="203">
        <v>127</v>
      </c>
      <c r="J126" s="203">
        <f>ROUND(I126*H126,2)</f>
        <v>13779.5</v>
      </c>
      <c r="K126" s="200" t="s">
        <v>166</v>
      </c>
      <c r="L126" s="67"/>
      <c r="M126" s="204" t="s">
        <v>35</v>
      </c>
      <c r="N126" s="205" t="s">
        <v>49</v>
      </c>
      <c r="O126" s="206">
        <v>0.16400000000000001</v>
      </c>
      <c r="P126" s="206">
        <f>O126*H126</f>
        <v>17.794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AR126" s="24" t="s">
        <v>167</v>
      </c>
      <c r="AT126" s="24" t="s">
        <v>162</v>
      </c>
      <c r="AU126" s="24" t="s">
        <v>88</v>
      </c>
      <c r="AY126" s="24" t="s">
        <v>160</v>
      </c>
      <c r="BE126" s="208">
        <f>IF(N126="základní",J126,0)</f>
        <v>13779.5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24" t="s">
        <v>86</v>
      </c>
      <c r="BK126" s="208">
        <f>ROUND(I126*H126,2)</f>
        <v>13779.5</v>
      </c>
      <c r="BL126" s="24" t="s">
        <v>167</v>
      </c>
      <c r="BM126" s="24" t="s">
        <v>911</v>
      </c>
    </row>
    <row r="127" s="11" customFormat="1">
      <c r="B127" s="209"/>
      <c r="C127" s="210"/>
      <c r="D127" s="211" t="s">
        <v>169</v>
      </c>
      <c r="E127" s="212" t="s">
        <v>35</v>
      </c>
      <c r="F127" s="213" t="s">
        <v>912</v>
      </c>
      <c r="G127" s="210"/>
      <c r="H127" s="214">
        <v>108.5</v>
      </c>
      <c r="I127" s="210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169</v>
      </c>
      <c r="AU127" s="219" t="s">
        <v>88</v>
      </c>
      <c r="AV127" s="11" t="s">
        <v>88</v>
      </c>
      <c r="AW127" s="11" t="s">
        <v>41</v>
      </c>
      <c r="AX127" s="11" t="s">
        <v>86</v>
      </c>
      <c r="AY127" s="219" t="s">
        <v>160</v>
      </c>
    </row>
    <row r="128" s="1" customFormat="1" ht="38.25" customHeight="1">
      <c r="B128" s="41"/>
      <c r="C128" s="198" t="s">
        <v>261</v>
      </c>
      <c r="D128" s="198" t="s">
        <v>162</v>
      </c>
      <c r="E128" s="199" t="s">
        <v>291</v>
      </c>
      <c r="F128" s="200" t="s">
        <v>292</v>
      </c>
      <c r="G128" s="201" t="s">
        <v>165</v>
      </c>
      <c r="H128" s="202">
        <v>108.5</v>
      </c>
      <c r="I128" s="203">
        <v>16</v>
      </c>
      <c r="J128" s="203">
        <f>ROUND(I128*H128,2)</f>
        <v>1736</v>
      </c>
      <c r="K128" s="200" t="s">
        <v>166</v>
      </c>
      <c r="L128" s="67"/>
      <c r="M128" s="204" t="s">
        <v>35</v>
      </c>
      <c r="N128" s="205" t="s">
        <v>49</v>
      </c>
      <c r="O128" s="206">
        <v>0</v>
      </c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AR128" s="24" t="s">
        <v>167</v>
      </c>
      <c r="AT128" s="24" t="s">
        <v>162</v>
      </c>
      <c r="AU128" s="24" t="s">
        <v>88</v>
      </c>
      <c r="AY128" s="24" t="s">
        <v>160</v>
      </c>
      <c r="BE128" s="208">
        <f>IF(N128="základní",J128,0)</f>
        <v>1736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24" t="s">
        <v>86</v>
      </c>
      <c r="BK128" s="208">
        <f>ROUND(I128*H128,2)</f>
        <v>1736</v>
      </c>
      <c r="BL128" s="24" t="s">
        <v>167</v>
      </c>
      <c r="BM128" s="24" t="s">
        <v>913</v>
      </c>
    </row>
    <row r="129" s="11" customFormat="1">
      <c r="B129" s="209"/>
      <c r="C129" s="210"/>
      <c r="D129" s="211" t="s">
        <v>169</v>
      </c>
      <c r="E129" s="212" t="s">
        <v>35</v>
      </c>
      <c r="F129" s="213" t="s">
        <v>912</v>
      </c>
      <c r="G129" s="210"/>
      <c r="H129" s="214">
        <v>108.5</v>
      </c>
      <c r="I129" s="210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169</v>
      </c>
      <c r="AU129" s="219" t="s">
        <v>88</v>
      </c>
      <c r="AV129" s="11" t="s">
        <v>88</v>
      </c>
      <c r="AW129" s="11" t="s">
        <v>41</v>
      </c>
      <c r="AX129" s="11" t="s">
        <v>86</v>
      </c>
      <c r="AY129" s="219" t="s">
        <v>160</v>
      </c>
    </row>
    <row r="130" s="1" customFormat="1" ht="38.25" customHeight="1">
      <c r="B130" s="41"/>
      <c r="C130" s="198" t="s">
        <v>10</v>
      </c>
      <c r="D130" s="198" t="s">
        <v>162</v>
      </c>
      <c r="E130" s="199" t="s">
        <v>295</v>
      </c>
      <c r="F130" s="200" t="s">
        <v>296</v>
      </c>
      <c r="G130" s="201" t="s">
        <v>230</v>
      </c>
      <c r="H130" s="202">
        <v>19.013000000000002</v>
      </c>
      <c r="I130" s="203">
        <v>74.900000000000006</v>
      </c>
      <c r="J130" s="203">
        <f>ROUND(I130*H130,2)</f>
        <v>1424.0699999999999</v>
      </c>
      <c r="K130" s="200" t="s">
        <v>166</v>
      </c>
      <c r="L130" s="67"/>
      <c r="M130" s="204" t="s">
        <v>35</v>
      </c>
      <c r="N130" s="205" t="s">
        <v>49</v>
      </c>
      <c r="O130" s="206">
        <v>0.34499999999999997</v>
      </c>
      <c r="P130" s="206">
        <f>O130*H130</f>
        <v>6.5594850000000005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AR130" s="24" t="s">
        <v>167</v>
      </c>
      <c r="AT130" s="24" t="s">
        <v>162</v>
      </c>
      <c r="AU130" s="24" t="s">
        <v>88</v>
      </c>
      <c r="AY130" s="24" t="s">
        <v>160</v>
      </c>
      <c r="BE130" s="208">
        <f>IF(N130="základní",J130,0)</f>
        <v>1424.0699999999999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24" t="s">
        <v>86</v>
      </c>
      <c r="BK130" s="208">
        <f>ROUND(I130*H130,2)</f>
        <v>1424.0699999999999</v>
      </c>
      <c r="BL130" s="24" t="s">
        <v>167</v>
      </c>
      <c r="BM130" s="24" t="s">
        <v>914</v>
      </c>
    </row>
    <row r="131" s="11" customFormat="1">
      <c r="B131" s="209"/>
      <c r="C131" s="210"/>
      <c r="D131" s="211" t="s">
        <v>169</v>
      </c>
      <c r="E131" s="212" t="s">
        <v>35</v>
      </c>
      <c r="F131" s="213" t="s">
        <v>915</v>
      </c>
      <c r="G131" s="210"/>
      <c r="H131" s="214">
        <v>19.013000000000002</v>
      </c>
      <c r="I131" s="210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169</v>
      </c>
      <c r="AU131" s="219" t="s">
        <v>88</v>
      </c>
      <c r="AV131" s="11" t="s">
        <v>88</v>
      </c>
      <c r="AW131" s="11" t="s">
        <v>41</v>
      </c>
      <c r="AX131" s="11" t="s">
        <v>86</v>
      </c>
      <c r="AY131" s="219" t="s">
        <v>160</v>
      </c>
    </row>
    <row r="132" s="1" customFormat="1" ht="38.25" customHeight="1">
      <c r="B132" s="41"/>
      <c r="C132" s="198" t="s">
        <v>271</v>
      </c>
      <c r="D132" s="198" t="s">
        <v>162</v>
      </c>
      <c r="E132" s="199" t="s">
        <v>299</v>
      </c>
      <c r="F132" s="200" t="s">
        <v>300</v>
      </c>
      <c r="G132" s="201" t="s">
        <v>230</v>
      </c>
      <c r="H132" s="202">
        <v>30.021000000000001</v>
      </c>
      <c r="I132" s="203">
        <v>89.200000000000003</v>
      </c>
      <c r="J132" s="203">
        <f>ROUND(I132*H132,2)</f>
        <v>2677.8699999999999</v>
      </c>
      <c r="K132" s="200" t="s">
        <v>166</v>
      </c>
      <c r="L132" s="67"/>
      <c r="M132" s="204" t="s">
        <v>35</v>
      </c>
      <c r="N132" s="205" t="s">
        <v>49</v>
      </c>
      <c r="O132" s="206">
        <v>0.050000000000000003</v>
      </c>
      <c r="P132" s="206">
        <f>O132*H132</f>
        <v>1.5010500000000002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AR132" s="24" t="s">
        <v>167</v>
      </c>
      <c r="AT132" s="24" t="s">
        <v>162</v>
      </c>
      <c r="AU132" s="24" t="s">
        <v>88</v>
      </c>
      <c r="AY132" s="24" t="s">
        <v>160</v>
      </c>
      <c r="BE132" s="208">
        <f>IF(N132="základní",J132,0)</f>
        <v>2677.8699999999999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24" t="s">
        <v>86</v>
      </c>
      <c r="BK132" s="208">
        <f>ROUND(I132*H132,2)</f>
        <v>2677.8699999999999</v>
      </c>
      <c r="BL132" s="24" t="s">
        <v>167</v>
      </c>
      <c r="BM132" s="24" t="s">
        <v>916</v>
      </c>
    </row>
    <row r="133" s="11" customFormat="1">
      <c r="B133" s="209"/>
      <c r="C133" s="210"/>
      <c r="D133" s="211" t="s">
        <v>169</v>
      </c>
      <c r="E133" s="212" t="s">
        <v>35</v>
      </c>
      <c r="F133" s="213" t="s">
        <v>302</v>
      </c>
      <c r="G133" s="210"/>
      <c r="H133" s="214">
        <v>30.021000000000001</v>
      </c>
      <c r="I133" s="210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169</v>
      </c>
      <c r="AU133" s="219" t="s">
        <v>88</v>
      </c>
      <c r="AV133" s="11" t="s">
        <v>88</v>
      </c>
      <c r="AW133" s="11" t="s">
        <v>41</v>
      </c>
      <c r="AX133" s="11" t="s">
        <v>86</v>
      </c>
      <c r="AY133" s="219" t="s">
        <v>160</v>
      </c>
    </row>
    <row r="134" s="1" customFormat="1" ht="38.25" customHeight="1">
      <c r="B134" s="41"/>
      <c r="C134" s="198" t="s">
        <v>280</v>
      </c>
      <c r="D134" s="198" t="s">
        <v>162</v>
      </c>
      <c r="E134" s="199" t="s">
        <v>304</v>
      </c>
      <c r="F134" s="200" t="s">
        <v>305</v>
      </c>
      <c r="G134" s="201" t="s">
        <v>230</v>
      </c>
      <c r="H134" s="202">
        <v>37.015000000000001</v>
      </c>
      <c r="I134" s="203">
        <v>226</v>
      </c>
      <c r="J134" s="203">
        <f>ROUND(I134*H134,2)</f>
        <v>8365.3899999999994</v>
      </c>
      <c r="K134" s="200" t="s">
        <v>166</v>
      </c>
      <c r="L134" s="67"/>
      <c r="M134" s="204" t="s">
        <v>35</v>
      </c>
      <c r="N134" s="205" t="s">
        <v>49</v>
      </c>
      <c r="O134" s="206">
        <v>0.083000000000000004</v>
      </c>
      <c r="P134" s="206">
        <f>O134*H134</f>
        <v>3.0722450000000001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AR134" s="24" t="s">
        <v>167</v>
      </c>
      <c r="AT134" s="24" t="s">
        <v>162</v>
      </c>
      <c r="AU134" s="24" t="s">
        <v>88</v>
      </c>
      <c r="AY134" s="24" t="s">
        <v>160</v>
      </c>
      <c r="BE134" s="208">
        <f>IF(N134="základní",J134,0)</f>
        <v>8365.3899999999994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24" t="s">
        <v>86</v>
      </c>
      <c r="BK134" s="208">
        <f>ROUND(I134*H134,2)</f>
        <v>8365.3899999999994</v>
      </c>
      <c r="BL134" s="24" t="s">
        <v>167</v>
      </c>
      <c r="BM134" s="24" t="s">
        <v>917</v>
      </c>
    </row>
    <row r="135" s="11" customFormat="1">
      <c r="B135" s="209"/>
      <c r="C135" s="210"/>
      <c r="D135" s="211" t="s">
        <v>169</v>
      </c>
      <c r="E135" s="212" t="s">
        <v>35</v>
      </c>
      <c r="F135" s="213" t="s">
        <v>578</v>
      </c>
      <c r="G135" s="210"/>
      <c r="H135" s="214">
        <v>37.015000000000001</v>
      </c>
      <c r="I135" s="210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169</v>
      </c>
      <c r="AU135" s="219" t="s">
        <v>88</v>
      </c>
      <c r="AV135" s="11" t="s">
        <v>88</v>
      </c>
      <c r="AW135" s="11" t="s">
        <v>41</v>
      </c>
      <c r="AX135" s="11" t="s">
        <v>86</v>
      </c>
      <c r="AY135" s="219" t="s">
        <v>160</v>
      </c>
    </row>
    <row r="136" s="1" customFormat="1" ht="25.5" customHeight="1">
      <c r="B136" s="41"/>
      <c r="C136" s="198" t="s">
        <v>285</v>
      </c>
      <c r="D136" s="198" t="s">
        <v>162</v>
      </c>
      <c r="E136" s="199" t="s">
        <v>310</v>
      </c>
      <c r="F136" s="200" t="s">
        <v>311</v>
      </c>
      <c r="G136" s="201" t="s">
        <v>230</v>
      </c>
      <c r="H136" s="202">
        <v>15.010999999999999</v>
      </c>
      <c r="I136" s="203">
        <v>54.700000000000003</v>
      </c>
      <c r="J136" s="203">
        <f>ROUND(I136*H136,2)</f>
        <v>821.10000000000002</v>
      </c>
      <c r="K136" s="200" t="s">
        <v>166</v>
      </c>
      <c r="L136" s="67"/>
      <c r="M136" s="204" t="s">
        <v>35</v>
      </c>
      <c r="N136" s="205" t="s">
        <v>49</v>
      </c>
      <c r="O136" s="206">
        <v>0.097000000000000003</v>
      </c>
      <c r="P136" s="206">
        <f>O136*H136</f>
        <v>1.456067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AR136" s="24" t="s">
        <v>167</v>
      </c>
      <c r="AT136" s="24" t="s">
        <v>162</v>
      </c>
      <c r="AU136" s="24" t="s">
        <v>88</v>
      </c>
      <c r="AY136" s="24" t="s">
        <v>160</v>
      </c>
      <c r="BE136" s="208">
        <f>IF(N136="základní",J136,0)</f>
        <v>821.10000000000002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24" t="s">
        <v>86</v>
      </c>
      <c r="BK136" s="208">
        <f>ROUND(I136*H136,2)</f>
        <v>821.10000000000002</v>
      </c>
      <c r="BL136" s="24" t="s">
        <v>167</v>
      </c>
      <c r="BM136" s="24" t="s">
        <v>918</v>
      </c>
    </row>
    <row r="137" s="11" customFormat="1">
      <c r="B137" s="209"/>
      <c r="C137" s="210"/>
      <c r="D137" s="211" t="s">
        <v>169</v>
      </c>
      <c r="E137" s="212" t="s">
        <v>35</v>
      </c>
      <c r="F137" s="213" t="s">
        <v>313</v>
      </c>
      <c r="G137" s="210"/>
      <c r="H137" s="214">
        <v>15.010999999999999</v>
      </c>
      <c r="I137" s="210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169</v>
      </c>
      <c r="AU137" s="219" t="s">
        <v>88</v>
      </c>
      <c r="AV137" s="11" t="s">
        <v>88</v>
      </c>
      <c r="AW137" s="11" t="s">
        <v>41</v>
      </c>
      <c r="AX137" s="11" t="s">
        <v>86</v>
      </c>
      <c r="AY137" s="219" t="s">
        <v>160</v>
      </c>
    </row>
    <row r="138" s="1" customFormat="1" ht="16.5" customHeight="1">
      <c r="B138" s="41"/>
      <c r="C138" s="198" t="s">
        <v>290</v>
      </c>
      <c r="D138" s="198" t="s">
        <v>162</v>
      </c>
      <c r="E138" s="199" t="s">
        <v>315</v>
      </c>
      <c r="F138" s="200" t="s">
        <v>316</v>
      </c>
      <c r="G138" s="201" t="s">
        <v>230</v>
      </c>
      <c r="H138" s="202">
        <v>52.024999999999999</v>
      </c>
      <c r="I138" s="203">
        <v>14.9</v>
      </c>
      <c r="J138" s="203">
        <f>ROUND(I138*H138,2)</f>
        <v>775.16999999999996</v>
      </c>
      <c r="K138" s="200" t="s">
        <v>166</v>
      </c>
      <c r="L138" s="67"/>
      <c r="M138" s="204" t="s">
        <v>35</v>
      </c>
      <c r="N138" s="205" t="s">
        <v>49</v>
      </c>
      <c r="O138" s="206">
        <v>0.0089999999999999993</v>
      </c>
      <c r="P138" s="206">
        <f>O138*H138</f>
        <v>0.46822499999999995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AR138" s="24" t="s">
        <v>167</v>
      </c>
      <c r="AT138" s="24" t="s">
        <v>162</v>
      </c>
      <c r="AU138" s="24" t="s">
        <v>88</v>
      </c>
      <c r="AY138" s="24" t="s">
        <v>160</v>
      </c>
      <c r="BE138" s="208">
        <f>IF(N138="základní",J138,0)</f>
        <v>775.16999999999996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24" t="s">
        <v>86</v>
      </c>
      <c r="BK138" s="208">
        <f>ROUND(I138*H138,2)</f>
        <v>775.16999999999996</v>
      </c>
      <c r="BL138" s="24" t="s">
        <v>167</v>
      </c>
      <c r="BM138" s="24" t="s">
        <v>919</v>
      </c>
    </row>
    <row r="139" s="11" customFormat="1">
      <c r="B139" s="209"/>
      <c r="C139" s="210"/>
      <c r="D139" s="211" t="s">
        <v>169</v>
      </c>
      <c r="E139" s="212" t="s">
        <v>35</v>
      </c>
      <c r="F139" s="213" t="s">
        <v>920</v>
      </c>
      <c r="G139" s="210"/>
      <c r="H139" s="214">
        <v>52.024999999999999</v>
      </c>
      <c r="I139" s="210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169</v>
      </c>
      <c r="AU139" s="219" t="s">
        <v>88</v>
      </c>
      <c r="AV139" s="11" t="s">
        <v>88</v>
      </c>
      <c r="AW139" s="11" t="s">
        <v>41</v>
      </c>
      <c r="AX139" s="11" t="s">
        <v>86</v>
      </c>
      <c r="AY139" s="219" t="s">
        <v>160</v>
      </c>
    </row>
    <row r="140" s="1" customFormat="1" ht="16.5" customHeight="1">
      <c r="B140" s="41"/>
      <c r="C140" s="198" t="s">
        <v>294</v>
      </c>
      <c r="D140" s="198" t="s">
        <v>162</v>
      </c>
      <c r="E140" s="199" t="s">
        <v>319</v>
      </c>
      <c r="F140" s="200" t="s">
        <v>320</v>
      </c>
      <c r="G140" s="201" t="s">
        <v>321</v>
      </c>
      <c r="H140" s="202">
        <v>66.626999999999995</v>
      </c>
      <c r="I140" s="203">
        <v>140</v>
      </c>
      <c r="J140" s="203">
        <f>ROUND(I140*H140,2)</f>
        <v>9327.7800000000007</v>
      </c>
      <c r="K140" s="200" t="s">
        <v>166</v>
      </c>
      <c r="L140" s="67"/>
      <c r="M140" s="204" t="s">
        <v>35</v>
      </c>
      <c r="N140" s="205" t="s">
        <v>49</v>
      </c>
      <c r="O140" s="206">
        <v>0</v>
      </c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AR140" s="24" t="s">
        <v>167</v>
      </c>
      <c r="AT140" s="24" t="s">
        <v>162</v>
      </c>
      <c r="AU140" s="24" t="s">
        <v>88</v>
      </c>
      <c r="AY140" s="24" t="s">
        <v>160</v>
      </c>
      <c r="BE140" s="208">
        <f>IF(N140="základní",J140,0)</f>
        <v>9327.7800000000007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24" t="s">
        <v>86</v>
      </c>
      <c r="BK140" s="208">
        <f>ROUND(I140*H140,2)</f>
        <v>9327.7800000000007</v>
      </c>
      <c r="BL140" s="24" t="s">
        <v>167</v>
      </c>
      <c r="BM140" s="24" t="s">
        <v>921</v>
      </c>
    </row>
    <row r="141" s="11" customFormat="1">
      <c r="B141" s="209"/>
      <c r="C141" s="210"/>
      <c r="D141" s="211" t="s">
        <v>169</v>
      </c>
      <c r="E141" s="212" t="s">
        <v>35</v>
      </c>
      <c r="F141" s="213" t="s">
        <v>922</v>
      </c>
      <c r="G141" s="210"/>
      <c r="H141" s="214">
        <v>37.015000000000001</v>
      </c>
      <c r="I141" s="210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169</v>
      </c>
      <c r="AU141" s="219" t="s">
        <v>88</v>
      </c>
      <c r="AV141" s="11" t="s">
        <v>88</v>
      </c>
      <c r="AW141" s="11" t="s">
        <v>41</v>
      </c>
      <c r="AX141" s="11" t="s">
        <v>78</v>
      </c>
      <c r="AY141" s="219" t="s">
        <v>160</v>
      </c>
    </row>
    <row r="142" s="12" customFormat="1">
      <c r="B142" s="220"/>
      <c r="C142" s="221"/>
      <c r="D142" s="211" t="s">
        <v>169</v>
      </c>
      <c r="E142" s="222" t="s">
        <v>578</v>
      </c>
      <c r="F142" s="223" t="s">
        <v>176</v>
      </c>
      <c r="G142" s="221"/>
      <c r="H142" s="224">
        <v>37.015000000000001</v>
      </c>
      <c r="I142" s="221"/>
      <c r="J142" s="221"/>
      <c r="K142" s="221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169</v>
      </c>
      <c r="AU142" s="229" t="s">
        <v>88</v>
      </c>
      <c r="AV142" s="12" t="s">
        <v>167</v>
      </c>
      <c r="AW142" s="12" t="s">
        <v>41</v>
      </c>
      <c r="AX142" s="12" t="s">
        <v>86</v>
      </c>
      <c r="AY142" s="229" t="s">
        <v>160</v>
      </c>
    </row>
    <row r="143" s="11" customFormat="1">
      <c r="B143" s="209"/>
      <c r="C143" s="210"/>
      <c r="D143" s="211" t="s">
        <v>169</v>
      </c>
      <c r="E143" s="210"/>
      <c r="F143" s="213" t="s">
        <v>923</v>
      </c>
      <c r="G143" s="210"/>
      <c r="H143" s="214">
        <v>66.626999999999995</v>
      </c>
      <c r="I143" s="210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169</v>
      </c>
      <c r="AU143" s="219" t="s">
        <v>88</v>
      </c>
      <c r="AV143" s="11" t="s">
        <v>88</v>
      </c>
      <c r="AW143" s="11" t="s">
        <v>6</v>
      </c>
      <c r="AX143" s="11" t="s">
        <v>86</v>
      </c>
      <c r="AY143" s="219" t="s">
        <v>160</v>
      </c>
    </row>
    <row r="144" s="1" customFormat="1" ht="25.5" customHeight="1">
      <c r="B144" s="41"/>
      <c r="C144" s="198" t="s">
        <v>9</v>
      </c>
      <c r="D144" s="198" t="s">
        <v>162</v>
      </c>
      <c r="E144" s="199" t="s">
        <v>325</v>
      </c>
      <c r="F144" s="200" t="s">
        <v>326</v>
      </c>
      <c r="G144" s="201" t="s">
        <v>230</v>
      </c>
      <c r="H144" s="202">
        <v>30.021000000000001</v>
      </c>
      <c r="I144" s="203">
        <v>80.400000000000006</v>
      </c>
      <c r="J144" s="203">
        <f>ROUND(I144*H144,2)</f>
        <v>2413.6900000000001</v>
      </c>
      <c r="K144" s="200" t="s">
        <v>166</v>
      </c>
      <c r="L144" s="67"/>
      <c r="M144" s="204" t="s">
        <v>35</v>
      </c>
      <c r="N144" s="205" t="s">
        <v>49</v>
      </c>
      <c r="O144" s="206">
        <v>0.29899999999999999</v>
      </c>
      <c r="P144" s="206">
        <f>O144*H144</f>
        <v>8.9762789999999999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AR144" s="24" t="s">
        <v>167</v>
      </c>
      <c r="AT144" s="24" t="s">
        <v>162</v>
      </c>
      <c r="AU144" s="24" t="s">
        <v>88</v>
      </c>
      <c r="AY144" s="24" t="s">
        <v>160</v>
      </c>
      <c r="BE144" s="208">
        <f>IF(N144="základní",J144,0)</f>
        <v>2413.6900000000001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24" t="s">
        <v>86</v>
      </c>
      <c r="BK144" s="208">
        <f>ROUND(I144*H144,2)</f>
        <v>2413.6900000000001</v>
      </c>
      <c r="BL144" s="24" t="s">
        <v>167</v>
      </c>
      <c r="BM144" s="24" t="s">
        <v>924</v>
      </c>
    </row>
    <row r="145" s="11" customFormat="1">
      <c r="B145" s="209"/>
      <c r="C145" s="210"/>
      <c r="D145" s="211" t="s">
        <v>169</v>
      </c>
      <c r="E145" s="212" t="s">
        <v>35</v>
      </c>
      <c r="F145" s="213" t="s">
        <v>925</v>
      </c>
      <c r="G145" s="210"/>
      <c r="H145" s="214">
        <v>18.920999999999999</v>
      </c>
      <c r="I145" s="210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169</v>
      </c>
      <c r="AU145" s="219" t="s">
        <v>88</v>
      </c>
      <c r="AV145" s="11" t="s">
        <v>88</v>
      </c>
      <c r="AW145" s="11" t="s">
        <v>41</v>
      </c>
      <c r="AX145" s="11" t="s">
        <v>78</v>
      </c>
      <c r="AY145" s="219" t="s">
        <v>160</v>
      </c>
    </row>
    <row r="146" s="11" customFormat="1">
      <c r="B146" s="209"/>
      <c r="C146" s="210"/>
      <c r="D146" s="211" t="s">
        <v>169</v>
      </c>
      <c r="E146" s="212" t="s">
        <v>35</v>
      </c>
      <c r="F146" s="213" t="s">
        <v>675</v>
      </c>
      <c r="G146" s="210"/>
      <c r="H146" s="214">
        <v>0.77600000000000002</v>
      </c>
      <c r="I146" s="210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169</v>
      </c>
      <c r="AU146" s="219" t="s">
        <v>88</v>
      </c>
      <c r="AV146" s="11" t="s">
        <v>88</v>
      </c>
      <c r="AW146" s="11" t="s">
        <v>41</v>
      </c>
      <c r="AX146" s="11" t="s">
        <v>78</v>
      </c>
      <c r="AY146" s="219" t="s">
        <v>160</v>
      </c>
    </row>
    <row r="147" s="14" customFormat="1">
      <c r="B147" s="239"/>
      <c r="C147" s="240"/>
      <c r="D147" s="211" t="s">
        <v>169</v>
      </c>
      <c r="E147" s="241" t="s">
        <v>35</v>
      </c>
      <c r="F147" s="242" t="s">
        <v>330</v>
      </c>
      <c r="G147" s="240"/>
      <c r="H147" s="243">
        <v>19.696999999999999</v>
      </c>
      <c r="I147" s="240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AT147" s="248" t="s">
        <v>169</v>
      </c>
      <c r="AU147" s="248" t="s">
        <v>88</v>
      </c>
      <c r="AV147" s="14" t="s">
        <v>181</v>
      </c>
      <c r="AW147" s="14" t="s">
        <v>41</v>
      </c>
      <c r="AX147" s="14" t="s">
        <v>78</v>
      </c>
      <c r="AY147" s="248" t="s">
        <v>160</v>
      </c>
    </row>
    <row r="148" s="11" customFormat="1">
      <c r="B148" s="209"/>
      <c r="C148" s="210"/>
      <c r="D148" s="211" t="s">
        <v>169</v>
      </c>
      <c r="E148" s="212" t="s">
        <v>35</v>
      </c>
      <c r="F148" s="213" t="s">
        <v>878</v>
      </c>
      <c r="G148" s="210"/>
      <c r="H148" s="214">
        <v>14</v>
      </c>
      <c r="I148" s="210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169</v>
      </c>
      <c r="AU148" s="219" t="s">
        <v>88</v>
      </c>
      <c r="AV148" s="11" t="s">
        <v>88</v>
      </c>
      <c r="AW148" s="11" t="s">
        <v>41</v>
      </c>
      <c r="AX148" s="11" t="s">
        <v>78</v>
      </c>
      <c r="AY148" s="219" t="s">
        <v>160</v>
      </c>
    </row>
    <row r="149" s="11" customFormat="1">
      <c r="B149" s="209"/>
      <c r="C149" s="210"/>
      <c r="D149" s="211" t="s">
        <v>169</v>
      </c>
      <c r="E149" s="212" t="s">
        <v>35</v>
      </c>
      <c r="F149" s="213" t="s">
        <v>926</v>
      </c>
      <c r="G149" s="210"/>
      <c r="H149" s="214">
        <v>-3.6760000000000002</v>
      </c>
      <c r="I149" s="210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169</v>
      </c>
      <c r="AU149" s="219" t="s">
        <v>88</v>
      </c>
      <c r="AV149" s="11" t="s">
        <v>88</v>
      </c>
      <c r="AW149" s="11" t="s">
        <v>41</v>
      </c>
      <c r="AX149" s="11" t="s">
        <v>78</v>
      </c>
      <c r="AY149" s="219" t="s">
        <v>160</v>
      </c>
    </row>
    <row r="150" s="14" customFormat="1">
      <c r="B150" s="239"/>
      <c r="C150" s="240"/>
      <c r="D150" s="211" t="s">
        <v>169</v>
      </c>
      <c r="E150" s="241" t="s">
        <v>927</v>
      </c>
      <c r="F150" s="242" t="s">
        <v>330</v>
      </c>
      <c r="G150" s="240"/>
      <c r="H150" s="243">
        <v>10.324</v>
      </c>
      <c r="I150" s="240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AT150" s="248" t="s">
        <v>169</v>
      </c>
      <c r="AU150" s="248" t="s">
        <v>88</v>
      </c>
      <c r="AV150" s="14" t="s">
        <v>181</v>
      </c>
      <c r="AW150" s="14" t="s">
        <v>41</v>
      </c>
      <c r="AX150" s="14" t="s">
        <v>78</v>
      </c>
      <c r="AY150" s="248" t="s">
        <v>160</v>
      </c>
    </row>
    <row r="151" s="12" customFormat="1">
      <c r="B151" s="220"/>
      <c r="C151" s="221"/>
      <c r="D151" s="211" t="s">
        <v>169</v>
      </c>
      <c r="E151" s="222" t="s">
        <v>124</v>
      </c>
      <c r="F151" s="223" t="s">
        <v>176</v>
      </c>
      <c r="G151" s="221"/>
      <c r="H151" s="224">
        <v>30.021000000000001</v>
      </c>
      <c r="I151" s="221"/>
      <c r="J151" s="221"/>
      <c r="K151" s="221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169</v>
      </c>
      <c r="AU151" s="229" t="s">
        <v>88</v>
      </c>
      <c r="AV151" s="12" t="s">
        <v>167</v>
      </c>
      <c r="AW151" s="12" t="s">
        <v>41</v>
      </c>
      <c r="AX151" s="12" t="s">
        <v>86</v>
      </c>
      <c r="AY151" s="229" t="s">
        <v>160</v>
      </c>
    </row>
    <row r="152" s="1" customFormat="1" ht="16.5" customHeight="1">
      <c r="B152" s="41"/>
      <c r="C152" s="249" t="s">
        <v>303</v>
      </c>
      <c r="D152" s="249" t="s">
        <v>339</v>
      </c>
      <c r="E152" s="250" t="s">
        <v>340</v>
      </c>
      <c r="F152" s="251" t="s">
        <v>341</v>
      </c>
      <c r="G152" s="252" t="s">
        <v>321</v>
      </c>
      <c r="H152" s="253">
        <v>30.116</v>
      </c>
      <c r="I152" s="254">
        <v>302</v>
      </c>
      <c r="J152" s="254">
        <f>ROUND(I152*H152,2)</f>
        <v>9095.0300000000007</v>
      </c>
      <c r="K152" s="251" t="s">
        <v>166</v>
      </c>
      <c r="L152" s="255"/>
      <c r="M152" s="256" t="s">
        <v>35</v>
      </c>
      <c r="N152" s="257" t="s">
        <v>49</v>
      </c>
      <c r="O152" s="206">
        <v>0</v>
      </c>
      <c r="P152" s="206">
        <f>O152*H152</f>
        <v>0</v>
      </c>
      <c r="Q152" s="206">
        <v>1</v>
      </c>
      <c r="R152" s="206">
        <f>Q152*H152</f>
        <v>30.116</v>
      </c>
      <c r="S152" s="206">
        <v>0</v>
      </c>
      <c r="T152" s="207">
        <f>S152*H152</f>
        <v>0</v>
      </c>
      <c r="AR152" s="24" t="s">
        <v>214</v>
      </c>
      <c r="AT152" s="24" t="s">
        <v>339</v>
      </c>
      <c r="AU152" s="24" t="s">
        <v>88</v>
      </c>
      <c r="AY152" s="24" t="s">
        <v>160</v>
      </c>
      <c r="BE152" s="208">
        <f>IF(N152="základní",J152,0)</f>
        <v>9095.0300000000007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24" t="s">
        <v>86</v>
      </c>
      <c r="BK152" s="208">
        <f>ROUND(I152*H152,2)</f>
        <v>9095.0300000000007</v>
      </c>
      <c r="BL152" s="24" t="s">
        <v>167</v>
      </c>
      <c r="BM152" s="24" t="s">
        <v>928</v>
      </c>
    </row>
    <row r="153" s="11" customFormat="1">
      <c r="B153" s="209"/>
      <c r="C153" s="210"/>
      <c r="D153" s="211" t="s">
        <v>169</v>
      </c>
      <c r="E153" s="210"/>
      <c r="F153" s="213" t="s">
        <v>929</v>
      </c>
      <c r="G153" s="210"/>
      <c r="H153" s="214">
        <v>30.116</v>
      </c>
      <c r="I153" s="210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169</v>
      </c>
      <c r="AU153" s="219" t="s">
        <v>88</v>
      </c>
      <c r="AV153" s="11" t="s">
        <v>88</v>
      </c>
      <c r="AW153" s="11" t="s">
        <v>6</v>
      </c>
      <c r="AX153" s="11" t="s">
        <v>86</v>
      </c>
      <c r="AY153" s="219" t="s">
        <v>160</v>
      </c>
    </row>
    <row r="154" s="1" customFormat="1" ht="38.25" customHeight="1">
      <c r="B154" s="41"/>
      <c r="C154" s="198" t="s">
        <v>309</v>
      </c>
      <c r="D154" s="198" t="s">
        <v>162</v>
      </c>
      <c r="E154" s="199" t="s">
        <v>345</v>
      </c>
      <c r="F154" s="200" t="s">
        <v>346</v>
      </c>
      <c r="G154" s="201" t="s">
        <v>230</v>
      </c>
      <c r="H154" s="202">
        <v>15.603999999999999</v>
      </c>
      <c r="I154" s="203">
        <v>182</v>
      </c>
      <c r="J154" s="203">
        <f>ROUND(I154*H154,2)</f>
        <v>2839.9299999999998</v>
      </c>
      <c r="K154" s="200" t="s">
        <v>166</v>
      </c>
      <c r="L154" s="67"/>
      <c r="M154" s="204" t="s">
        <v>35</v>
      </c>
      <c r="N154" s="205" t="s">
        <v>49</v>
      </c>
      <c r="O154" s="206">
        <v>0.28599999999999998</v>
      </c>
      <c r="P154" s="206">
        <f>O154*H154</f>
        <v>4.4627439999999998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AR154" s="24" t="s">
        <v>167</v>
      </c>
      <c r="AT154" s="24" t="s">
        <v>162</v>
      </c>
      <c r="AU154" s="24" t="s">
        <v>88</v>
      </c>
      <c r="AY154" s="24" t="s">
        <v>160</v>
      </c>
      <c r="BE154" s="208">
        <f>IF(N154="základní",J154,0)</f>
        <v>2839.9299999999998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24" t="s">
        <v>86</v>
      </c>
      <c r="BK154" s="208">
        <f>ROUND(I154*H154,2)</f>
        <v>2839.9299999999998</v>
      </c>
      <c r="BL154" s="24" t="s">
        <v>167</v>
      </c>
      <c r="BM154" s="24" t="s">
        <v>930</v>
      </c>
    </row>
    <row r="155" s="11" customFormat="1">
      <c r="B155" s="209"/>
      <c r="C155" s="210"/>
      <c r="D155" s="211" t="s">
        <v>169</v>
      </c>
      <c r="E155" s="212" t="s">
        <v>35</v>
      </c>
      <c r="F155" s="213" t="s">
        <v>931</v>
      </c>
      <c r="G155" s="210"/>
      <c r="H155" s="214">
        <v>16.379999999999999</v>
      </c>
      <c r="I155" s="210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169</v>
      </c>
      <c r="AU155" s="219" t="s">
        <v>88</v>
      </c>
      <c r="AV155" s="11" t="s">
        <v>88</v>
      </c>
      <c r="AW155" s="11" t="s">
        <v>41</v>
      </c>
      <c r="AX155" s="11" t="s">
        <v>78</v>
      </c>
      <c r="AY155" s="219" t="s">
        <v>160</v>
      </c>
    </row>
    <row r="156" s="11" customFormat="1">
      <c r="B156" s="209"/>
      <c r="C156" s="210"/>
      <c r="D156" s="211" t="s">
        <v>169</v>
      </c>
      <c r="E156" s="212" t="s">
        <v>580</v>
      </c>
      <c r="F156" s="213" t="s">
        <v>932</v>
      </c>
      <c r="G156" s="210"/>
      <c r="H156" s="214">
        <v>-0.77600000000000002</v>
      </c>
      <c r="I156" s="210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169</v>
      </c>
      <c r="AU156" s="219" t="s">
        <v>88</v>
      </c>
      <c r="AV156" s="11" t="s">
        <v>88</v>
      </c>
      <c r="AW156" s="11" t="s">
        <v>41</v>
      </c>
      <c r="AX156" s="11" t="s">
        <v>78</v>
      </c>
      <c r="AY156" s="219" t="s">
        <v>160</v>
      </c>
    </row>
    <row r="157" s="12" customFormat="1">
      <c r="B157" s="220"/>
      <c r="C157" s="221"/>
      <c r="D157" s="211" t="s">
        <v>169</v>
      </c>
      <c r="E157" s="222" t="s">
        <v>118</v>
      </c>
      <c r="F157" s="223" t="s">
        <v>176</v>
      </c>
      <c r="G157" s="221"/>
      <c r="H157" s="224">
        <v>15.603999999999999</v>
      </c>
      <c r="I157" s="221"/>
      <c r="J157" s="221"/>
      <c r="K157" s="221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169</v>
      </c>
      <c r="AU157" s="229" t="s">
        <v>88</v>
      </c>
      <c r="AV157" s="12" t="s">
        <v>167</v>
      </c>
      <c r="AW157" s="12" t="s">
        <v>41</v>
      </c>
      <c r="AX157" s="12" t="s">
        <v>86</v>
      </c>
      <c r="AY157" s="229" t="s">
        <v>160</v>
      </c>
    </row>
    <row r="158" s="1" customFormat="1" ht="16.5" customHeight="1">
      <c r="B158" s="41"/>
      <c r="C158" s="249" t="s">
        <v>314</v>
      </c>
      <c r="D158" s="249" t="s">
        <v>339</v>
      </c>
      <c r="E158" s="250" t="s">
        <v>360</v>
      </c>
      <c r="F158" s="251" t="s">
        <v>361</v>
      </c>
      <c r="G158" s="252" t="s">
        <v>321</v>
      </c>
      <c r="H158" s="253">
        <v>31.207999999999998</v>
      </c>
      <c r="I158" s="254">
        <v>302</v>
      </c>
      <c r="J158" s="254">
        <f>ROUND(I158*H158,2)</f>
        <v>9424.8199999999997</v>
      </c>
      <c r="K158" s="251" t="s">
        <v>166</v>
      </c>
      <c r="L158" s="255"/>
      <c r="M158" s="256" t="s">
        <v>35</v>
      </c>
      <c r="N158" s="257" t="s">
        <v>49</v>
      </c>
      <c r="O158" s="206">
        <v>0</v>
      </c>
      <c r="P158" s="206">
        <f>O158*H158</f>
        <v>0</v>
      </c>
      <c r="Q158" s="206">
        <v>1</v>
      </c>
      <c r="R158" s="206">
        <f>Q158*H158</f>
        <v>31.207999999999998</v>
      </c>
      <c r="S158" s="206">
        <v>0</v>
      </c>
      <c r="T158" s="207">
        <f>S158*H158</f>
        <v>0</v>
      </c>
      <c r="AR158" s="24" t="s">
        <v>214</v>
      </c>
      <c r="AT158" s="24" t="s">
        <v>339</v>
      </c>
      <c r="AU158" s="24" t="s">
        <v>88</v>
      </c>
      <c r="AY158" s="24" t="s">
        <v>160</v>
      </c>
      <c r="BE158" s="208">
        <f>IF(N158="základní",J158,0)</f>
        <v>9424.8199999999997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24" t="s">
        <v>86</v>
      </c>
      <c r="BK158" s="208">
        <f>ROUND(I158*H158,2)</f>
        <v>9424.8199999999997</v>
      </c>
      <c r="BL158" s="24" t="s">
        <v>167</v>
      </c>
      <c r="BM158" s="24" t="s">
        <v>933</v>
      </c>
    </row>
    <row r="159" s="11" customFormat="1">
      <c r="B159" s="209"/>
      <c r="C159" s="210"/>
      <c r="D159" s="211" t="s">
        <v>169</v>
      </c>
      <c r="E159" s="210"/>
      <c r="F159" s="213" t="s">
        <v>934</v>
      </c>
      <c r="G159" s="210"/>
      <c r="H159" s="214">
        <v>31.207999999999998</v>
      </c>
      <c r="I159" s="210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169</v>
      </c>
      <c r="AU159" s="219" t="s">
        <v>88</v>
      </c>
      <c r="AV159" s="11" t="s">
        <v>88</v>
      </c>
      <c r="AW159" s="11" t="s">
        <v>6</v>
      </c>
      <c r="AX159" s="11" t="s">
        <v>86</v>
      </c>
      <c r="AY159" s="219" t="s">
        <v>160</v>
      </c>
    </row>
    <row r="160" s="1" customFormat="1" ht="25.5" customHeight="1">
      <c r="B160" s="41"/>
      <c r="C160" s="198" t="s">
        <v>318</v>
      </c>
      <c r="D160" s="198" t="s">
        <v>162</v>
      </c>
      <c r="E160" s="199" t="s">
        <v>365</v>
      </c>
      <c r="F160" s="200" t="s">
        <v>366</v>
      </c>
      <c r="G160" s="201" t="s">
        <v>165</v>
      </c>
      <c r="H160" s="202">
        <v>35</v>
      </c>
      <c r="I160" s="203">
        <v>10</v>
      </c>
      <c r="J160" s="203">
        <f>ROUND(I160*H160,2)</f>
        <v>350</v>
      </c>
      <c r="K160" s="200" t="s">
        <v>166</v>
      </c>
      <c r="L160" s="67"/>
      <c r="M160" s="204" t="s">
        <v>35</v>
      </c>
      <c r="N160" s="205" t="s">
        <v>49</v>
      </c>
      <c r="O160" s="206">
        <v>0.017999999999999999</v>
      </c>
      <c r="P160" s="206">
        <f>O160*H160</f>
        <v>0.63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AR160" s="24" t="s">
        <v>167</v>
      </c>
      <c r="AT160" s="24" t="s">
        <v>162</v>
      </c>
      <c r="AU160" s="24" t="s">
        <v>88</v>
      </c>
      <c r="AY160" s="24" t="s">
        <v>160</v>
      </c>
      <c r="BE160" s="208">
        <f>IF(N160="základní",J160,0)</f>
        <v>350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24" t="s">
        <v>86</v>
      </c>
      <c r="BK160" s="208">
        <f>ROUND(I160*H160,2)</f>
        <v>350</v>
      </c>
      <c r="BL160" s="24" t="s">
        <v>167</v>
      </c>
      <c r="BM160" s="24" t="s">
        <v>935</v>
      </c>
    </row>
    <row r="161" s="11" customFormat="1">
      <c r="B161" s="209"/>
      <c r="C161" s="210"/>
      <c r="D161" s="211" t="s">
        <v>169</v>
      </c>
      <c r="E161" s="212" t="s">
        <v>35</v>
      </c>
      <c r="F161" s="213" t="s">
        <v>368</v>
      </c>
      <c r="G161" s="210"/>
      <c r="H161" s="214">
        <v>35</v>
      </c>
      <c r="I161" s="210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169</v>
      </c>
      <c r="AU161" s="219" t="s">
        <v>88</v>
      </c>
      <c r="AV161" s="11" t="s">
        <v>88</v>
      </c>
      <c r="AW161" s="11" t="s">
        <v>41</v>
      </c>
      <c r="AX161" s="11" t="s">
        <v>86</v>
      </c>
      <c r="AY161" s="219" t="s">
        <v>160</v>
      </c>
    </row>
    <row r="162" s="10" customFormat="1" ht="29.88" customHeight="1">
      <c r="B162" s="183"/>
      <c r="C162" s="184"/>
      <c r="D162" s="185" t="s">
        <v>77</v>
      </c>
      <c r="E162" s="196" t="s">
        <v>181</v>
      </c>
      <c r="F162" s="196" t="s">
        <v>369</v>
      </c>
      <c r="G162" s="184"/>
      <c r="H162" s="184"/>
      <c r="I162" s="184"/>
      <c r="J162" s="197">
        <f>BK162</f>
        <v>8676.0499999999993</v>
      </c>
      <c r="K162" s="184"/>
      <c r="L162" s="188"/>
      <c r="M162" s="189"/>
      <c r="N162" s="190"/>
      <c r="O162" s="190"/>
      <c r="P162" s="191">
        <f>SUM(P163:P172)</f>
        <v>22.970634999999998</v>
      </c>
      <c r="Q162" s="190"/>
      <c r="R162" s="191">
        <f>SUM(R163:R172)</f>
        <v>0</v>
      </c>
      <c r="S162" s="190"/>
      <c r="T162" s="192">
        <f>SUM(T163:T172)</f>
        <v>5.7969999999999997</v>
      </c>
      <c r="AR162" s="193" t="s">
        <v>86</v>
      </c>
      <c r="AT162" s="194" t="s">
        <v>77</v>
      </c>
      <c r="AU162" s="194" t="s">
        <v>86</v>
      </c>
      <c r="AY162" s="193" t="s">
        <v>160</v>
      </c>
      <c r="BK162" s="195">
        <f>SUM(BK163:BK172)</f>
        <v>8676.0499999999993</v>
      </c>
    </row>
    <row r="163" s="1" customFormat="1" ht="25.5" customHeight="1">
      <c r="B163" s="41"/>
      <c r="C163" s="198" t="s">
        <v>324</v>
      </c>
      <c r="D163" s="198" t="s">
        <v>162</v>
      </c>
      <c r="E163" s="199" t="s">
        <v>376</v>
      </c>
      <c r="F163" s="200" t="s">
        <v>377</v>
      </c>
      <c r="G163" s="201" t="s">
        <v>230</v>
      </c>
      <c r="H163" s="202">
        <v>2.6349999999999998</v>
      </c>
      <c r="I163" s="203">
        <v>2930</v>
      </c>
      <c r="J163" s="203">
        <f>ROUND(I163*H163,2)</f>
        <v>7720.5500000000002</v>
      </c>
      <c r="K163" s="200" t="s">
        <v>166</v>
      </c>
      <c r="L163" s="67"/>
      <c r="M163" s="204" t="s">
        <v>35</v>
      </c>
      <c r="N163" s="205" t="s">
        <v>49</v>
      </c>
      <c r="O163" s="206">
        <v>7.8010000000000002</v>
      </c>
      <c r="P163" s="206">
        <f>O163*H163</f>
        <v>20.555634999999999</v>
      </c>
      <c r="Q163" s="206">
        <v>0</v>
      </c>
      <c r="R163" s="206">
        <f>Q163*H163</f>
        <v>0</v>
      </c>
      <c r="S163" s="206">
        <v>2.2000000000000002</v>
      </c>
      <c r="T163" s="207">
        <f>S163*H163</f>
        <v>5.7969999999999997</v>
      </c>
      <c r="AR163" s="24" t="s">
        <v>167</v>
      </c>
      <c r="AT163" s="24" t="s">
        <v>162</v>
      </c>
      <c r="AU163" s="24" t="s">
        <v>88</v>
      </c>
      <c r="AY163" s="24" t="s">
        <v>160</v>
      </c>
      <c r="BE163" s="208">
        <f>IF(N163="základní",J163,0)</f>
        <v>7720.5500000000002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24" t="s">
        <v>86</v>
      </c>
      <c r="BK163" s="208">
        <f>ROUND(I163*H163,2)</f>
        <v>7720.5500000000002</v>
      </c>
      <c r="BL163" s="24" t="s">
        <v>167</v>
      </c>
      <c r="BM163" s="24" t="s">
        <v>936</v>
      </c>
    </row>
    <row r="164" s="13" customFormat="1">
      <c r="B164" s="230"/>
      <c r="C164" s="231"/>
      <c r="D164" s="211" t="s">
        <v>169</v>
      </c>
      <c r="E164" s="232" t="s">
        <v>35</v>
      </c>
      <c r="F164" s="233" t="s">
        <v>937</v>
      </c>
      <c r="G164" s="231"/>
      <c r="H164" s="232" t="s">
        <v>35</v>
      </c>
      <c r="I164" s="231"/>
      <c r="J164" s="231"/>
      <c r="K164" s="231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169</v>
      </c>
      <c r="AU164" s="238" t="s">
        <v>88</v>
      </c>
      <c r="AV164" s="13" t="s">
        <v>86</v>
      </c>
      <c r="AW164" s="13" t="s">
        <v>41</v>
      </c>
      <c r="AX164" s="13" t="s">
        <v>78</v>
      </c>
      <c r="AY164" s="238" t="s">
        <v>160</v>
      </c>
    </row>
    <row r="165" s="11" customFormat="1">
      <c r="B165" s="209"/>
      <c r="C165" s="210"/>
      <c r="D165" s="211" t="s">
        <v>169</v>
      </c>
      <c r="E165" s="212" t="s">
        <v>35</v>
      </c>
      <c r="F165" s="213" t="s">
        <v>938</v>
      </c>
      <c r="G165" s="210"/>
      <c r="H165" s="214">
        <v>3.3260000000000001</v>
      </c>
      <c r="I165" s="210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169</v>
      </c>
      <c r="AU165" s="219" t="s">
        <v>88</v>
      </c>
      <c r="AV165" s="11" t="s">
        <v>88</v>
      </c>
      <c r="AW165" s="11" t="s">
        <v>41</v>
      </c>
      <c r="AX165" s="11" t="s">
        <v>78</v>
      </c>
      <c r="AY165" s="219" t="s">
        <v>160</v>
      </c>
    </row>
    <row r="166" s="11" customFormat="1">
      <c r="B166" s="209"/>
      <c r="C166" s="210"/>
      <c r="D166" s="211" t="s">
        <v>169</v>
      </c>
      <c r="E166" s="212" t="s">
        <v>35</v>
      </c>
      <c r="F166" s="213" t="s">
        <v>939</v>
      </c>
      <c r="G166" s="210"/>
      <c r="H166" s="214">
        <v>-2.2269999999999999</v>
      </c>
      <c r="I166" s="210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169</v>
      </c>
      <c r="AU166" s="219" t="s">
        <v>88</v>
      </c>
      <c r="AV166" s="11" t="s">
        <v>88</v>
      </c>
      <c r="AW166" s="11" t="s">
        <v>41</v>
      </c>
      <c r="AX166" s="11" t="s">
        <v>78</v>
      </c>
      <c r="AY166" s="219" t="s">
        <v>160</v>
      </c>
    </row>
    <row r="167" s="13" customFormat="1">
      <c r="B167" s="230"/>
      <c r="C167" s="231"/>
      <c r="D167" s="211" t="s">
        <v>169</v>
      </c>
      <c r="E167" s="232" t="s">
        <v>35</v>
      </c>
      <c r="F167" s="233" t="s">
        <v>691</v>
      </c>
      <c r="G167" s="231"/>
      <c r="H167" s="232" t="s">
        <v>35</v>
      </c>
      <c r="I167" s="231"/>
      <c r="J167" s="231"/>
      <c r="K167" s="231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169</v>
      </c>
      <c r="AU167" s="238" t="s">
        <v>88</v>
      </c>
      <c r="AV167" s="13" t="s">
        <v>86</v>
      </c>
      <c r="AW167" s="13" t="s">
        <v>41</v>
      </c>
      <c r="AX167" s="13" t="s">
        <v>78</v>
      </c>
      <c r="AY167" s="238" t="s">
        <v>160</v>
      </c>
    </row>
    <row r="168" s="11" customFormat="1">
      <c r="B168" s="209"/>
      <c r="C168" s="210"/>
      <c r="D168" s="211" t="s">
        <v>169</v>
      </c>
      <c r="E168" s="212" t="s">
        <v>35</v>
      </c>
      <c r="F168" s="213" t="s">
        <v>940</v>
      </c>
      <c r="G168" s="210"/>
      <c r="H168" s="214">
        <v>2.1549999999999998</v>
      </c>
      <c r="I168" s="210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169</v>
      </c>
      <c r="AU168" s="219" t="s">
        <v>88</v>
      </c>
      <c r="AV168" s="11" t="s">
        <v>88</v>
      </c>
      <c r="AW168" s="11" t="s">
        <v>41</v>
      </c>
      <c r="AX168" s="11" t="s">
        <v>78</v>
      </c>
      <c r="AY168" s="219" t="s">
        <v>160</v>
      </c>
    </row>
    <row r="169" s="11" customFormat="1">
      <c r="B169" s="209"/>
      <c r="C169" s="210"/>
      <c r="D169" s="211" t="s">
        <v>169</v>
      </c>
      <c r="E169" s="212" t="s">
        <v>35</v>
      </c>
      <c r="F169" s="213" t="s">
        <v>941</v>
      </c>
      <c r="G169" s="210"/>
      <c r="H169" s="214">
        <v>-0.61899999999999999</v>
      </c>
      <c r="I169" s="210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169</v>
      </c>
      <c r="AU169" s="219" t="s">
        <v>88</v>
      </c>
      <c r="AV169" s="11" t="s">
        <v>88</v>
      </c>
      <c r="AW169" s="11" t="s">
        <v>41</v>
      </c>
      <c r="AX169" s="11" t="s">
        <v>78</v>
      </c>
      <c r="AY169" s="219" t="s">
        <v>160</v>
      </c>
    </row>
    <row r="170" s="12" customFormat="1">
      <c r="B170" s="220"/>
      <c r="C170" s="221"/>
      <c r="D170" s="211" t="s">
        <v>169</v>
      </c>
      <c r="E170" s="222" t="s">
        <v>35</v>
      </c>
      <c r="F170" s="223" t="s">
        <v>176</v>
      </c>
      <c r="G170" s="221"/>
      <c r="H170" s="224">
        <v>2.6349999999999998</v>
      </c>
      <c r="I170" s="221"/>
      <c r="J170" s="221"/>
      <c r="K170" s="221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169</v>
      </c>
      <c r="AU170" s="229" t="s">
        <v>88</v>
      </c>
      <c r="AV170" s="12" t="s">
        <v>167</v>
      </c>
      <c r="AW170" s="12" t="s">
        <v>41</v>
      </c>
      <c r="AX170" s="12" t="s">
        <v>86</v>
      </c>
      <c r="AY170" s="229" t="s">
        <v>160</v>
      </c>
    </row>
    <row r="171" s="1" customFormat="1" ht="16.5" customHeight="1">
      <c r="B171" s="41"/>
      <c r="C171" s="198" t="s">
        <v>338</v>
      </c>
      <c r="D171" s="198" t="s">
        <v>162</v>
      </c>
      <c r="E171" s="199" t="s">
        <v>385</v>
      </c>
      <c r="F171" s="200" t="s">
        <v>386</v>
      </c>
      <c r="G171" s="201" t="s">
        <v>195</v>
      </c>
      <c r="H171" s="202">
        <v>35</v>
      </c>
      <c r="I171" s="203">
        <v>27.300000000000001</v>
      </c>
      <c r="J171" s="203">
        <f>ROUND(I171*H171,2)</f>
        <v>955.5</v>
      </c>
      <c r="K171" s="200" t="s">
        <v>166</v>
      </c>
      <c r="L171" s="67"/>
      <c r="M171" s="204" t="s">
        <v>35</v>
      </c>
      <c r="N171" s="205" t="s">
        <v>49</v>
      </c>
      <c r="O171" s="206">
        <v>0.069000000000000006</v>
      </c>
      <c r="P171" s="206">
        <f>O171*H171</f>
        <v>2.415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AR171" s="24" t="s">
        <v>167</v>
      </c>
      <c r="AT171" s="24" t="s">
        <v>162</v>
      </c>
      <c r="AU171" s="24" t="s">
        <v>88</v>
      </c>
      <c r="AY171" s="24" t="s">
        <v>160</v>
      </c>
      <c r="BE171" s="208">
        <f>IF(N171="základní",J171,0)</f>
        <v>955.5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24" t="s">
        <v>86</v>
      </c>
      <c r="BK171" s="208">
        <f>ROUND(I171*H171,2)</f>
        <v>955.5</v>
      </c>
      <c r="BL171" s="24" t="s">
        <v>167</v>
      </c>
      <c r="BM171" s="24" t="s">
        <v>942</v>
      </c>
    </row>
    <row r="172" s="11" customFormat="1">
      <c r="B172" s="209"/>
      <c r="C172" s="210"/>
      <c r="D172" s="211" t="s">
        <v>169</v>
      </c>
      <c r="E172" s="212" t="s">
        <v>35</v>
      </c>
      <c r="F172" s="213" t="s">
        <v>393</v>
      </c>
      <c r="G172" s="210"/>
      <c r="H172" s="214">
        <v>35</v>
      </c>
      <c r="I172" s="210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169</v>
      </c>
      <c r="AU172" s="219" t="s">
        <v>88</v>
      </c>
      <c r="AV172" s="11" t="s">
        <v>88</v>
      </c>
      <c r="AW172" s="11" t="s">
        <v>41</v>
      </c>
      <c r="AX172" s="11" t="s">
        <v>86</v>
      </c>
      <c r="AY172" s="219" t="s">
        <v>160</v>
      </c>
    </row>
    <row r="173" s="10" customFormat="1" ht="29.88" customHeight="1">
      <c r="B173" s="183"/>
      <c r="C173" s="184"/>
      <c r="D173" s="185" t="s">
        <v>77</v>
      </c>
      <c r="E173" s="196" t="s">
        <v>167</v>
      </c>
      <c r="F173" s="196" t="s">
        <v>398</v>
      </c>
      <c r="G173" s="184"/>
      <c r="H173" s="184"/>
      <c r="I173" s="184"/>
      <c r="J173" s="197">
        <f>BK173</f>
        <v>3132.5</v>
      </c>
      <c r="K173" s="184"/>
      <c r="L173" s="188"/>
      <c r="M173" s="189"/>
      <c r="N173" s="190"/>
      <c r="O173" s="190"/>
      <c r="P173" s="191">
        <f>SUM(P174:P175)</f>
        <v>5.9325000000000001</v>
      </c>
      <c r="Q173" s="190"/>
      <c r="R173" s="191">
        <f>SUM(R174:R175)</f>
        <v>0</v>
      </c>
      <c r="S173" s="190"/>
      <c r="T173" s="192">
        <f>SUM(T174:T175)</f>
        <v>0</v>
      </c>
      <c r="AR173" s="193" t="s">
        <v>86</v>
      </c>
      <c r="AT173" s="194" t="s">
        <v>77</v>
      </c>
      <c r="AU173" s="194" t="s">
        <v>86</v>
      </c>
      <c r="AY173" s="193" t="s">
        <v>160</v>
      </c>
      <c r="BK173" s="195">
        <f>SUM(BK174:BK175)</f>
        <v>3132.5</v>
      </c>
    </row>
    <row r="174" s="1" customFormat="1" ht="25.5" customHeight="1">
      <c r="B174" s="41"/>
      <c r="C174" s="198" t="s">
        <v>344</v>
      </c>
      <c r="D174" s="198" t="s">
        <v>162</v>
      </c>
      <c r="E174" s="199" t="s">
        <v>400</v>
      </c>
      <c r="F174" s="200" t="s">
        <v>401</v>
      </c>
      <c r="G174" s="201" t="s">
        <v>230</v>
      </c>
      <c r="H174" s="202">
        <v>3.5</v>
      </c>
      <c r="I174" s="203">
        <v>895</v>
      </c>
      <c r="J174" s="203">
        <f>ROUND(I174*H174,2)</f>
        <v>3132.5</v>
      </c>
      <c r="K174" s="200" t="s">
        <v>166</v>
      </c>
      <c r="L174" s="67"/>
      <c r="M174" s="204" t="s">
        <v>35</v>
      </c>
      <c r="N174" s="205" t="s">
        <v>49</v>
      </c>
      <c r="O174" s="206">
        <v>1.6950000000000001</v>
      </c>
      <c r="P174" s="206">
        <f>O174*H174</f>
        <v>5.9325000000000001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AR174" s="24" t="s">
        <v>167</v>
      </c>
      <c r="AT174" s="24" t="s">
        <v>162</v>
      </c>
      <c r="AU174" s="24" t="s">
        <v>88</v>
      </c>
      <c r="AY174" s="24" t="s">
        <v>160</v>
      </c>
      <c r="BE174" s="208">
        <f>IF(N174="základní",J174,0)</f>
        <v>3132.5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24" t="s">
        <v>86</v>
      </c>
      <c r="BK174" s="208">
        <f>ROUND(I174*H174,2)</f>
        <v>3132.5</v>
      </c>
      <c r="BL174" s="24" t="s">
        <v>167</v>
      </c>
      <c r="BM174" s="24" t="s">
        <v>943</v>
      </c>
    </row>
    <row r="175" s="11" customFormat="1">
      <c r="B175" s="209"/>
      <c r="C175" s="210"/>
      <c r="D175" s="211" t="s">
        <v>169</v>
      </c>
      <c r="E175" s="212" t="s">
        <v>115</v>
      </c>
      <c r="F175" s="213" t="s">
        <v>944</v>
      </c>
      <c r="G175" s="210"/>
      <c r="H175" s="214">
        <v>3.5</v>
      </c>
      <c r="I175" s="210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169</v>
      </c>
      <c r="AU175" s="219" t="s">
        <v>88</v>
      </c>
      <c r="AV175" s="11" t="s">
        <v>88</v>
      </c>
      <c r="AW175" s="11" t="s">
        <v>41</v>
      </c>
      <c r="AX175" s="11" t="s">
        <v>86</v>
      </c>
      <c r="AY175" s="219" t="s">
        <v>160</v>
      </c>
    </row>
    <row r="176" s="10" customFormat="1" ht="29.88" customHeight="1">
      <c r="B176" s="183"/>
      <c r="C176" s="184"/>
      <c r="D176" s="185" t="s">
        <v>77</v>
      </c>
      <c r="E176" s="196" t="s">
        <v>113</v>
      </c>
      <c r="F176" s="196" t="s">
        <v>423</v>
      </c>
      <c r="G176" s="184"/>
      <c r="H176" s="184"/>
      <c r="I176" s="184"/>
      <c r="J176" s="197">
        <f>BK176</f>
        <v>2383.5999999999999</v>
      </c>
      <c r="K176" s="184"/>
      <c r="L176" s="188"/>
      <c r="M176" s="189"/>
      <c r="N176" s="190"/>
      <c r="O176" s="190"/>
      <c r="P176" s="191">
        <f>SUM(P177:P179)</f>
        <v>0.73750000000000004</v>
      </c>
      <c r="Q176" s="190"/>
      <c r="R176" s="191">
        <f>SUM(R177:R179)</f>
        <v>0</v>
      </c>
      <c r="S176" s="190"/>
      <c r="T176" s="192">
        <f>SUM(T177:T179)</f>
        <v>0</v>
      </c>
      <c r="AR176" s="193" t="s">
        <v>86</v>
      </c>
      <c r="AT176" s="194" t="s">
        <v>77</v>
      </c>
      <c r="AU176" s="194" t="s">
        <v>86</v>
      </c>
      <c r="AY176" s="193" t="s">
        <v>160</v>
      </c>
      <c r="BK176" s="195">
        <f>SUM(BK177:BK179)</f>
        <v>2383.5999999999999</v>
      </c>
    </row>
    <row r="177" s="1" customFormat="1" ht="25.5" customHeight="1">
      <c r="B177" s="41"/>
      <c r="C177" s="198" t="s">
        <v>359</v>
      </c>
      <c r="D177" s="198" t="s">
        <v>162</v>
      </c>
      <c r="E177" s="199" t="s">
        <v>425</v>
      </c>
      <c r="F177" s="200" t="s">
        <v>426</v>
      </c>
      <c r="G177" s="201" t="s">
        <v>165</v>
      </c>
      <c r="H177" s="202">
        <v>29.5</v>
      </c>
      <c r="I177" s="203">
        <v>80.799999999999997</v>
      </c>
      <c r="J177" s="203">
        <f>ROUND(I177*H177,2)</f>
        <v>2383.5999999999999</v>
      </c>
      <c r="K177" s="200" t="s">
        <v>166</v>
      </c>
      <c r="L177" s="67"/>
      <c r="M177" s="204" t="s">
        <v>35</v>
      </c>
      <c r="N177" s="205" t="s">
        <v>49</v>
      </c>
      <c r="O177" s="206">
        <v>0.025000000000000001</v>
      </c>
      <c r="P177" s="206">
        <f>O177*H177</f>
        <v>0.73750000000000004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AR177" s="24" t="s">
        <v>167</v>
      </c>
      <c r="AT177" s="24" t="s">
        <v>162</v>
      </c>
      <c r="AU177" s="24" t="s">
        <v>88</v>
      </c>
      <c r="AY177" s="24" t="s">
        <v>160</v>
      </c>
      <c r="BE177" s="208">
        <f>IF(N177="základní",J177,0)</f>
        <v>2383.5999999999999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24" t="s">
        <v>86</v>
      </c>
      <c r="BK177" s="208">
        <f>ROUND(I177*H177,2)</f>
        <v>2383.5999999999999</v>
      </c>
      <c r="BL177" s="24" t="s">
        <v>167</v>
      </c>
      <c r="BM177" s="24" t="s">
        <v>945</v>
      </c>
    </row>
    <row r="178" s="13" customFormat="1">
      <c r="B178" s="230"/>
      <c r="C178" s="231"/>
      <c r="D178" s="211" t="s">
        <v>169</v>
      </c>
      <c r="E178" s="232" t="s">
        <v>35</v>
      </c>
      <c r="F178" s="233" t="s">
        <v>428</v>
      </c>
      <c r="G178" s="231"/>
      <c r="H178" s="232" t="s">
        <v>35</v>
      </c>
      <c r="I178" s="231"/>
      <c r="J178" s="231"/>
      <c r="K178" s="231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169</v>
      </c>
      <c r="AU178" s="238" t="s">
        <v>88</v>
      </c>
      <c r="AV178" s="13" t="s">
        <v>86</v>
      </c>
      <c r="AW178" s="13" t="s">
        <v>41</v>
      </c>
      <c r="AX178" s="13" t="s">
        <v>78</v>
      </c>
      <c r="AY178" s="238" t="s">
        <v>160</v>
      </c>
    </row>
    <row r="179" s="11" customFormat="1">
      <c r="B179" s="209"/>
      <c r="C179" s="210"/>
      <c r="D179" s="211" t="s">
        <v>169</v>
      </c>
      <c r="E179" s="212" t="s">
        <v>35</v>
      </c>
      <c r="F179" s="213" t="s">
        <v>886</v>
      </c>
      <c r="G179" s="210"/>
      <c r="H179" s="214">
        <v>29.5</v>
      </c>
      <c r="I179" s="210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169</v>
      </c>
      <c r="AU179" s="219" t="s">
        <v>88</v>
      </c>
      <c r="AV179" s="11" t="s">
        <v>88</v>
      </c>
      <c r="AW179" s="11" t="s">
        <v>41</v>
      </c>
      <c r="AX179" s="11" t="s">
        <v>86</v>
      </c>
      <c r="AY179" s="219" t="s">
        <v>160</v>
      </c>
    </row>
    <row r="180" s="10" customFormat="1" ht="29.88" customHeight="1">
      <c r="B180" s="183"/>
      <c r="C180" s="184"/>
      <c r="D180" s="185" t="s">
        <v>77</v>
      </c>
      <c r="E180" s="196" t="s">
        <v>214</v>
      </c>
      <c r="F180" s="196" t="s">
        <v>439</v>
      </c>
      <c r="G180" s="184"/>
      <c r="H180" s="184"/>
      <c r="I180" s="184"/>
      <c r="J180" s="197">
        <f>BK180</f>
        <v>103564.16</v>
      </c>
      <c r="K180" s="184"/>
      <c r="L180" s="188"/>
      <c r="M180" s="189"/>
      <c r="N180" s="190"/>
      <c r="O180" s="190"/>
      <c r="P180" s="191">
        <f>SUM(P181:P217)</f>
        <v>118.45</v>
      </c>
      <c r="Q180" s="190"/>
      <c r="R180" s="191">
        <f>SUM(R181:R217)</f>
        <v>6.6184520199999994</v>
      </c>
      <c r="S180" s="190"/>
      <c r="T180" s="192">
        <f>SUM(T181:T217)</f>
        <v>2</v>
      </c>
      <c r="AR180" s="193" t="s">
        <v>86</v>
      </c>
      <c r="AT180" s="194" t="s">
        <v>77</v>
      </c>
      <c r="AU180" s="194" t="s">
        <v>86</v>
      </c>
      <c r="AY180" s="193" t="s">
        <v>160</v>
      </c>
      <c r="BK180" s="195">
        <f>SUM(BK181:BK217)</f>
        <v>103564.16</v>
      </c>
    </row>
    <row r="181" s="1" customFormat="1" ht="25.5" customHeight="1">
      <c r="B181" s="41"/>
      <c r="C181" s="198" t="s">
        <v>364</v>
      </c>
      <c r="D181" s="198" t="s">
        <v>162</v>
      </c>
      <c r="E181" s="199" t="s">
        <v>707</v>
      </c>
      <c r="F181" s="200" t="s">
        <v>708</v>
      </c>
      <c r="G181" s="201" t="s">
        <v>195</v>
      </c>
      <c r="H181" s="202">
        <v>35</v>
      </c>
      <c r="I181" s="203">
        <v>113</v>
      </c>
      <c r="J181" s="203">
        <f>ROUND(I181*H181,2)</f>
        <v>3955</v>
      </c>
      <c r="K181" s="200" t="s">
        <v>166</v>
      </c>
      <c r="L181" s="67"/>
      <c r="M181" s="204" t="s">
        <v>35</v>
      </c>
      <c r="N181" s="205" t="s">
        <v>49</v>
      </c>
      <c r="O181" s="206">
        <v>0.29199999999999998</v>
      </c>
      <c r="P181" s="206">
        <f>O181*H181</f>
        <v>10.219999999999999</v>
      </c>
      <c r="Q181" s="206">
        <v>1.0000000000000001E-05</v>
      </c>
      <c r="R181" s="206">
        <f>Q181*H181</f>
        <v>0.00035000000000000005</v>
      </c>
      <c r="S181" s="206">
        <v>0</v>
      </c>
      <c r="T181" s="207">
        <f>S181*H181</f>
        <v>0</v>
      </c>
      <c r="AR181" s="24" t="s">
        <v>167</v>
      </c>
      <c r="AT181" s="24" t="s">
        <v>162</v>
      </c>
      <c r="AU181" s="24" t="s">
        <v>88</v>
      </c>
      <c r="AY181" s="24" t="s">
        <v>160</v>
      </c>
      <c r="BE181" s="208">
        <f>IF(N181="základní",J181,0)</f>
        <v>3955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24" t="s">
        <v>86</v>
      </c>
      <c r="BK181" s="208">
        <f>ROUND(I181*H181,2)</f>
        <v>3955</v>
      </c>
      <c r="BL181" s="24" t="s">
        <v>167</v>
      </c>
      <c r="BM181" s="24" t="s">
        <v>946</v>
      </c>
    </row>
    <row r="182" s="11" customFormat="1">
      <c r="B182" s="209"/>
      <c r="C182" s="210"/>
      <c r="D182" s="211" t="s">
        <v>169</v>
      </c>
      <c r="E182" s="212" t="s">
        <v>35</v>
      </c>
      <c r="F182" s="213" t="s">
        <v>393</v>
      </c>
      <c r="G182" s="210"/>
      <c r="H182" s="214">
        <v>35</v>
      </c>
      <c r="I182" s="210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169</v>
      </c>
      <c r="AU182" s="219" t="s">
        <v>88</v>
      </c>
      <c r="AV182" s="11" t="s">
        <v>88</v>
      </c>
      <c r="AW182" s="11" t="s">
        <v>41</v>
      </c>
      <c r="AX182" s="11" t="s">
        <v>86</v>
      </c>
      <c r="AY182" s="219" t="s">
        <v>160</v>
      </c>
    </row>
    <row r="183" s="1" customFormat="1" ht="16.5" customHeight="1">
      <c r="B183" s="41"/>
      <c r="C183" s="249" t="s">
        <v>370</v>
      </c>
      <c r="D183" s="249" t="s">
        <v>339</v>
      </c>
      <c r="E183" s="250" t="s">
        <v>710</v>
      </c>
      <c r="F183" s="251" t="s">
        <v>711</v>
      </c>
      <c r="G183" s="252" t="s">
        <v>412</v>
      </c>
      <c r="H183" s="253">
        <v>11.842000000000001</v>
      </c>
      <c r="I183" s="254">
        <v>1530</v>
      </c>
      <c r="J183" s="254">
        <f>ROUND(I183*H183,2)</f>
        <v>18118.259999999998</v>
      </c>
      <c r="K183" s="251" t="s">
        <v>166</v>
      </c>
      <c r="L183" s="255"/>
      <c r="M183" s="256" t="s">
        <v>35</v>
      </c>
      <c r="N183" s="257" t="s">
        <v>49</v>
      </c>
      <c r="O183" s="206">
        <v>0</v>
      </c>
      <c r="P183" s="206">
        <f>O183*H183</f>
        <v>0</v>
      </c>
      <c r="Q183" s="206">
        <v>0.01081</v>
      </c>
      <c r="R183" s="206">
        <f>Q183*H183</f>
        <v>0.12801202</v>
      </c>
      <c r="S183" s="206">
        <v>0</v>
      </c>
      <c r="T183" s="207">
        <f>S183*H183</f>
        <v>0</v>
      </c>
      <c r="AR183" s="24" t="s">
        <v>214</v>
      </c>
      <c r="AT183" s="24" t="s">
        <v>339</v>
      </c>
      <c r="AU183" s="24" t="s">
        <v>88</v>
      </c>
      <c r="AY183" s="24" t="s">
        <v>160</v>
      </c>
      <c r="BE183" s="208">
        <f>IF(N183="základní",J183,0)</f>
        <v>18118.259999999998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24" t="s">
        <v>86</v>
      </c>
      <c r="BK183" s="208">
        <f>ROUND(I183*H183,2)</f>
        <v>18118.259999999998</v>
      </c>
      <c r="BL183" s="24" t="s">
        <v>167</v>
      </c>
      <c r="BM183" s="24" t="s">
        <v>947</v>
      </c>
    </row>
    <row r="184" s="11" customFormat="1">
      <c r="B184" s="209"/>
      <c r="C184" s="210"/>
      <c r="D184" s="211" t="s">
        <v>169</v>
      </c>
      <c r="E184" s="212" t="s">
        <v>35</v>
      </c>
      <c r="F184" s="213" t="s">
        <v>948</v>
      </c>
      <c r="G184" s="210"/>
      <c r="H184" s="214">
        <v>11.667</v>
      </c>
      <c r="I184" s="210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169</v>
      </c>
      <c r="AU184" s="219" t="s">
        <v>88</v>
      </c>
      <c r="AV184" s="11" t="s">
        <v>88</v>
      </c>
      <c r="AW184" s="11" t="s">
        <v>41</v>
      </c>
      <c r="AX184" s="11" t="s">
        <v>86</v>
      </c>
      <c r="AY184" s="219" t="s">
        <v>160</v>
      </c>
    </row>
    <row r="185" s="11" customFormat="1">
      <c r="B185" s="209"/>
      <c r="C185" s="210"/>
      <c r="D185" s="211" t="s">
        <v>169</v>
      </c>
      <c r="E185" s="210"/>
      <c r="F185" s="213" t="s">
        <v>949</v>
      </c>
      <c r="G185" s="210"/>
      <c r="H185" s="214">
        <v>11.842000000000001</v>
      </c>
      <c r="I185" s="210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169</v>
      </c>
      <c r="AU185" s="219" t="s">
        <v>88</v>
      </c>
      <c r="AV185" s="11" t="s">
        <v>88</v>
      </c>
      <c r="AW185" s="11" t="s">
        <v>6</v>
      </c>
      <c r="AX185" s="11" t="s">
        <v>86</v>
      </c>
      <c r="AY185" s="219" t="s">
        <v>160</v>
      </c>
    </row>
    <row r="186" s="1" customFormat="1" ht="25.5" customHeight="1">
      <c r="B186" s="41"/>
      <c r="C186" s="198" t="s">
        <v>375</v>
      </c>
      <c r="D186" s="198" t="s">
        <v>162</v>
      </c>
      <c r="E186" s="199" t="s">
        <v>715</v>
      </c>
      <c r="F186" s="200" t="s">
        <v>716</v>
      </c>
      <c r="G186" s="201" t="s">
        <v>412</v>
      </c>
      <c r="H186" s="202">
        <v>25</v>
      </c>
      <c r="I186" s="203">
        <v>178</v>
      </c>
      <c r="J186" s="203">
        <f>ROUND(I186*H186,2)</f>
        <v>4450</v>
      </c>
      <c r="K186" s="200" t="s">
        <v>166</v>
      </c>
      <c r="L186" s="67"/>
      <c r="M186" s="204" t="s">
        <v>35</v>
      </c>
      <c r="N186" s="205" t="s">
        <v>49</v>
      </c>
      <c r="O186" s="206">
        <v>0.68300000000000005</v>
      </c>
      <c r="P186" s="206">
        <f>O186*H186</f>
        <v>17.075000000000003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AR186" s="24" t="s">
        <v>167</v>
      </c>
      <c r="AT186" s="24" t="s">
        <v>162</v>
      </c>
      <c r="AU186" s="24" t="s">
        <v>88</v>
      </c>
      <c r="AY186" s="24" t="s">
        <v>160</v>
      </c>
      <c r="BE186" s="208">
        <f>IF(N186="základní",J186,0)</f>
        <v>4450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24" t="s">
        <v>86</v>
      </c>
      <c r="BK186" s="208">
        <f>ROUND(I186*H186,2)</f>
        <v>4450</v>
      </c>
      <c r="BL186" s="24" t="s">
        <v>167</v>
      </c>
      <c r="BM186" s="24" t="s">
        <v>950</v>
      </c>
    </row>
    <row r="187" s="11" customFormat="1">
      <c r="B187" s="209"/>
      <c r="C187" s="210"/>
      <c r="D187" s="211" t="s">
        <v>169</v>
      </c>
      <c r="E187" s="212" t="s">
        <v>35</v>
      </c>
      <c r="F187" s="213" t="s">
        <v>113</v>
      </c>
      <c r="G187" s="210"/>
      <c r="H187" s="214">
        <v>5</v>
      </c>
      <c r="I187" s="210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169</v>
      </c>
      <c r="AU187" s="219" t="s">
        <v>88</v>
      </c>
      <c r="AV187" s="11" t="s">
        <v>88</v>
      </c>
      <c r="AW187" s="11" t="s">
        <v>41</v>
      </c>
      <c r="AX187" s="11" t="s">
        <v>78</v>
      </c>
      <c r="AY187" s="219" t="s">
        <v>160</v>
      </c>
    </row>
    <row r="188" s="11" customFormat="1">
      <c r="B188" s="209"/>
      <c r="C188" s="210"/>
      <c r="D188" s="211" t="s">
        <v>169</v>
      </c>
      <c r="E188" s="212" t="s">
        <v>35</v>
      </c>
      <c r="F188" s="213" t="s">
        <v>951</v>
      </c>
      <c r="G188" s="210"/>
      <c r="H188" s="214">
        <v>20</v>
      </c>
      <c r="I188" s="210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169</v>
      </c>
      <c r="AU188" s="219" t="s">
        <v>88</v>
      </c>
      <c r="AV188" s="11" t="s">
        <v>88</v>
      </c>
      <c r="AW188" s="11" t="s">
        <v>41</v>
      </c>
      <c r="AX188" s="11" t="s">
        <v>78</v>
      </c>
      <c r="AY188" s="219" t="s">
        <v>160</v>
      </c>
    </row>
    <row r="189" s="12" customFormat="1">
      <c r="B189" s="220"/>
      <c r="C189" s="221"/>
      <c r="D189" s="211" t="s">
        <v>169</v>
      </c>
      <c r="E189" s="222" t="s">
        <v>35</v>
      </c>
      <c r="F189" s="223" t="s">
        <v>176</v>
      </c>
      <c r="G189" s="221"/>
      <c r="H189" s="224">
        <v>25</v>
      </c>
      <c r="I189" s="221"/>
      <c r="J189" s="221"/>
      <c r="K189" s="221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169</v>
      </c>
      <c r="AU189" s="229" t="s">
        <v>88</v>
      </c>
      <c r="AV189" s="12" t="s">
        <v>167</v>
      </c>
      <c r="AW189" s="12" t="s">
        <v>41</v>
      </c>
      <c r="AX189" s="12" t="s">
        <v>86</v>
      </c>
      <c r="AY189" s="229" t="s">
        <v>160</v>
      </c>
    </row>
    <row r="190" s="1" customFormat="1" ht="16.5" customHeight="1">
      <c r="B190" s="41"/>
      <c r="C190" s="249" t="s">
        <v>384</v>
      </c>
      <c r="D190" s="249" t="s">
        <v>339</v>
      </c>
      <c r="E190" s="250" t="s">
        <v>718</v>
      </c>
      <c r="F190" s="251" t="s">
        <v>719</v>
      </c>
      <c r="G190" s="252" t="s">
        <v>412</v>
      </c>
      <c r="H190" s="253">
        <v>5.0499999999999998</v>
      </c>
      <c r="I190" s="254">
        <v>218</v>
      </c>
      <c r="J190" s="254">
        <f>ROUND(I190*H190,2)</f>
        <v>1100.9000000000001</v>
      </c>
      <c r="K190" s="251" t="s">
        <v>166</v>
      </c>
      <c r="L190" s="255"/>
      <c r="M190" s="256" t="s">
        <v>35</v>
      </c>
      <c r="N190" s="257" t="s">
        <v>49</v>
      </c>
      <c r="O190" s="206">
        <v>0</v>
      </c>
      <c r="P190" s="206">
        <f>O190*H190</f>
        <v>0</v>
      </c>
      <c r="Q190" s="206">
        <v>0.00080000000000000004</v>
      </c>
      <c r="R190" s="206">
        <f>Q190*H190</f>
        <v>0.0040400000000000002</v>
      </c>
      <c r="S190" s="206">
        <v>0</v>
      </c>
      <c r="T190" s="207">
        <f>S190*H190</f>
        <v>0</v>
      </c>
      <c r="AR190" s="24" t="s">
        <v>214</v>
      </c>
      <c r="AT190" s="24" t="s">
        <v>339</v>
      </c>
      <c r="AU190" s="24" t="s">
        <v>88</v>
      </c>
      <c r="AY190" s="24" t="s">
        <v>160</v>
      </c>
      <c r="BE190" s="208">
        <f>IF(N190="základní",J190,0)</f>
        <v>1100.9000000000001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24" t="s">
        <v>86</v>
      </c>
      <c r="BK190" s="208">
        <f>ROUND(I190*H190,2)</f>
        <v>1100.9000000000001</v>
      </c>
      <c r="BL190" s="24" t="s">
        <v>167</v>
      </c>
      <c r="BM190" s="24" t="s">
        <v>952</v>
      </c>
    </row>
    <row r="191" s="11" customFormat="1">
      <c r="B191" s="209"/>
      <c r="C191" s="210"/>
      <c r="D191" s="211" t="s">
        <v>169</v>
      </c>
      <c r="E191" s="212" t="s">
        <v>35</v>
      </c>
      <c r="F191" s="213" t="s">
        <v>113</v>
      </c>
      <c r="G191" s="210"/>
      <c r="H191" s="214">
        <v>5</v>
      </c>
      <c r="I191" s="210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169</v>
      </c>
      <c r="AU191" s="219" t="s">
        <v>88</v>
      </c>
      <c r="AV191" s="11" t="s">
        <v>88</v>
      </c>
      <c r="AW191" s="11" t="s">
        <v>41</v>
      </c>
      <c r="AX191" s="11" t="s">
        <v>86</v>
      </c>
      <c r="AY191" s="219" t="s">
        <v>160</v>
      </c>
    </row>
    <row r="192" s="11" customFormat="1">
      <c r="B192" s="209"/>
      <c r="C192" s="210"/>
      <c r="D192" s="211" t="s">
        <v>169</v>
      </c>
      <c r="E192" s="210"/>
      <c r="F192" s="213" t="s">
        <v>487</v>
      </c>
      <c r="G192" s="210"/>
      <c r="H192" s="214">
        <v>5.0499999999999998</v>
      </c>
      <c r="I192" s="210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169</v>
      </c>
      <c r="AU192" s="219" t="s">
        <v>88</v>
      </c>
      <c r="AV192" s="11" t="s">
        <v>88</v>
      </c>
      <c r="AW192" s="11" t="s">
        <v>6</v>
      </c>
      <c r="AX192" s="11" t="s">
        <v>86</v>
      </c>
      <c r="AY192" s="219" t="s">
        <v>160</v>
      </c>
    </row>
    <row r="193" s="1" customFormat="1" ht="16.5" customHeight="1">
      <c r="B193" s="41"/>
      <c r="C193" s="249" t="s">
        <v>389</v>
      </c>
      <c r="D193" s="249" t="s">
        <v>339</v>
      </c>
      <c r="E193" s="250" t="s">
        <v>953</v>
      </c>
      <c r="F193" s="251" t="s">
        <v>954</v>
      </c>
      <c r="G193" s="252" t="s">
        <v>412</v>
      </c>
      <c r="H193" s="253">
        <v>20.199999999999999</v>
      </c>
      <c r="I193" s="254">
        <v>225</v>
      </c>
      <c r="J193" s="254">
        <f>ROUND(I193*H193,2)</f>
        <v>4545</v>
      </c>
      <c r="K193" s="251" t="s">
        <v>166</v>
      </c>
      <c r="L193" s="255"/>
      <c r="M193" s="256" t="s">
        <v>35</v>
      </c>
      <c r="N193" s="257" t="s">
        <v>49</v>
      </c>
      <c r="O193" s="206">
        <v>0</v>
      </c>
      <c r="P193" s="206">
        <f>O193*H193</f>
        <v>0</v>
      </c>
      <c r="Q193" s="206">
        <v>0.001</v>
      </c>
      <c r="R193" s="206">
        <f>Q193*H193</f>
        <v>0.020199999999999999</v>
      </c>
      <c r="S193" s="206">
        <v>0</v>
      </c>
      <c r="T193" s="207">
        <f>S193*H193</f>
        <v>0</v>
      </c>
      <c r="AR193" s="24" t="s">
        <v>214</v>
      </c>
      <c r="AT193" s="24" t="s">
        <v>339</v>
      </c>
      <c r="AU193" s="24" t="s">
        <v>88</v>
      </c>
      <c r="AY193" s="24" t="s">
        <v>160</v>
      </c>
      <c r="BE193" s="208">
        <f>IF(N193="základní",J193,0)</f>
        <v>4545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24" t="s">
        <v>86</v>
      </c>
      <c r="BK193" s="208">
        <f>ROUND(I193*H193,2)</f>
        <v>4545</v>
      </c>
      <c r="BL193" s="24" t="s">
        <v>167</v>
      </c>
      <c r="BM193" s="24" t="s">
        <v>955</v>
      </c>
    </row>
    <row r="194" s="11" customFormat="1">
      <c r="B194" s="209"/>
      <c r="C194" s="210"/>
      <c r="D194" s="211" t="s">
        <v>169</v>
      </c>
      <c r="E194" s="212" t="s">
        <v>35</v>
      </c>
      <c r="F194" s="213" t="s">
        <v>951</v>
      </c>
      <c r="G194" s="210"/>
      <c r="H194" s="214">
        <v>20</v>
      </c>
      <c r="I194" s="210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169</v>
      </c>
      <c r="AU194" s="219" t="s">
        <v>88</v>
      </c>
      <c r="AV194" s="11" t="s">
        <v>88</v>
      </c>
      <c r="AW194" s="11" t="s">
        <v>41</v>
      </c>
      <c r="AX194" s="11" t="s">
        <v>86</v>
      </c>
      <c r="AY194" s="219" t="s">
        <v>160</v>
      </c>
    </row>
    <row r="195" s="11" customFormat="1">
      <c r="B195" s="209"/>
      <c r="C195" s="210"/>
      <c r="D195" s="211" t="s">
        <v>169</v>
      </c>
      <c r="E195" s="210"/>
      <c r="F195" s="213" t="s">
        <v>956</v>
      </c>
      <c r="G195" s="210"/>
      <c r="H195" s="214">
        <v>20.199999999999999</v>
      </c>
      <c r="I195" s="210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169</v>
      </c>
      <c r="AU195" s="219" t="s">
        <v>88</v>
      </c>
      <c r="AV195" s="11" t="s">
        <v>88</v>
      </c>
      <c r="AW195" s="11" t="s">
        <v>6</v>
      </c>
      <c r="AX195" s="11" t="s">
        <v>86</v>
      </c>
      <c r="AY195" s="219" t="s">
        <v>160</v>
      </c>
    </row>
    <row r="196" s="1" customFormat="1" ht="16.5" customHeight="1">
      <c r="B196" s="41"/>
      <c r="C196" s="198" t="s">
        <v>393</v>
      </c>
      <c r="D196" s="198" t="s">
        <v>162</v>
      </c>
      <c r="E196" s="199" t="s">
        <v>732</v>
      </c>
      <c r="F196" s="200" t="s">
        <v>733</v>
      </c>
      <c r="G196" s="201" t="s">
        <v>466</v>
      </c>
      <c r="H196" s="202">
        <v>10</v>
      </c>
      <c r="I196" s="203">
        <v>679</v>
      </c>
      <c r="J196" s="203">
        <f>ROUND(I196*H196,2)</f>
        <v>6790</v>
      </c>
      <c r="K196" s="200" t="s">
        <v>166</v>
      </c>
      <c r="L196" s="67"/>
      <c r="M196" s="204" t="s">
        <v>35</v>
      </c>
      <c r="N196" s="205" t="s">
        <v>49</v>
      </c>
      <c r="O196" s="206">
        <v>0.82799999999999996</v>
      </c>
      <c r="P196" s="206">
        <f>O196*H196</f>
        <v>8.2799999999999994</v>
      </c>
      <c r="Q196" s="206">
        <v>0.00018000000000000001</v>
      </c>
      <c r="R196" s="206">
        <f>Q196*H196</f>
        <v>0.0018000000000000002</v>
      </c>
      <c r="S196" s="206">
        <v>0</v>
      </c>
      <c r="T196" s="207">
        <f>S196*H196</f>
        <v>0</v>
      </c>
      <c r="AR196" s="24" t="s">
        <v>167</v>
      </c>
      <c r="AT196" s="24" t="s">
        <v>162</v>
      </c>
      <c r="AU196" s="24" t="s">
        <v>88</v>
      </c>
      <c r="AY196" s="24" t="s">
        <v>160</v>
      </c>
      <c r="BE196" s="208">
        <f>IF(N196="základní",J196,0)</f>
        <v>6790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24" t="s">
        <v>86</v>
      </c>
      <c r="BK196" s="208">
        <f>ROUND(I196*H196,2)</f>
        <v>6790</v>
      </c>
      <c r="BL196" s="24" t="s">
        <v>167</v>
      </c>
      <c r="BM196" s="24" t="s">
        <v>957</v>
      </c>
    </row>
    <row r="197" s="11" customFormat="1">
      <c r="B197" s="209"/>
      <c r="C197" s="210"/>
      <c r="D197" s="211" t="s">
        <v>169</v>
      </c>
      <c r="E197" s="212" t="s">
        <v>35</v>
      </c>
      <c r="F197" s="213" t="s">
        <v>223</v>
      </c>
      <c r="G197" s="210"/>
      <c r="H197" s="214">
        <v>10</v>
      </c>
      <c r="I197" s="210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169</v>
      </c>
      <c r="AU197" s="219" t="s">
        <v>88</v>
      </c>
      <c r="AV197" s="11" t="s">
        <v>88</v>
      </c>
      <c r="AW197" s="11" t="s">
        <v>41</v>
      </c>
      <c r="AX197" s="11" t="s">
        <v>86</v>
      </c>
      <c r="AY197" s="219" t="s">
        <v>160</v>
      </c>
    </row>
    <row r="198" s="1" customFormat="1" ht="16.5" customHeight="1">
      <c r="B198" s="41"/>
      <c r="C198" s="198" t="s">
        <v>399</v>
      </c>
      <c r="D198" s="198" t="s">
        <v>162</v>
      </c>
      <c r="E198" s="199" t="s">
        <v>958</v>
      </c>
      <c r="F198" s="200" t="s">
        <v>959</v>
      </c>
      <c r="G198" s="201" t="s">
        <v>412</v>
      </c>
      <c r="H198" s="202">
        <v>10</v>
      </c>
      <c r="I198" s="203">
        <v>1350</v>
      </c>
      <c r="J198" s="203">
        <f>ROUND(I198*H198,2)</f>
        <v>13500</v>
      </c>
      <c r="K198" s="200" t="s">
        <v>166</v>
      </c>
      <c r="L198" s="67"/>
      <c r="M198" s="204" t="s">
        <v>35</v>
      </c>
      <c r="N198" s="205" t="s">
        <v>49</v>
      </c>
      <c r="O198" s="206">
        <v>5.024</v>
      </c>
      <c r="P198" s="206">
        <f>O198*H198</f>
        <v>50.240000000000002</v>
      </c>
      <c r="Q198" s="206">
        <v>0.14494000000000001</v>
      </c>
      <c r="R198" s="206">
        <f>Q198*H198</f>
        <v>1.4494000000000002</v>
      </c>
      <c r="S198" s="206">
        <v>0</v>
      </c>
      <c r="T198" s="207">
        <f>S198*H198</f>
        <v>0</v>
      </c>
      <c r="AR198" s="24" t="s">
        <v>167</v>
      </c>
      <c r="AT198" s="24" t="s">
        <v>162</v>
      </c>
      <c r="AU198" s="24" t="s">
        <v>88</v>
      </c>
      <c r="AY198" s="24" t="s">
        <v>160</v>
      </c>
      <c r="BE198" s="208">
        <f>IF(N198="základní",J198,0)</f>
        <v>13500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24" t="s">
        <v>86</v>
      </c>
      <c r="BK198" s="208">
        <f>ROUND(I198*H198,2)</f>
        <v>13500</v>
      </c>
      <c r="BL198" s="24" t="s">
        <v>167</v>
      </c>
      <c r="BM198" s="24" t="s">
        <v>960</v>
      </c>
    </row>
    <row r="199" s="11" customFormat="1">
      <c r="B199" s="209"/>
      <c r="C199" s="210"/>
      <c r="D199" s="211" t="s">
        <v>169</v>
      </c>
      <c r="E199" s="212" t="s">
        <v>35</v>
      </c>
      <c r="F199" s="213" t="s">
        <v>223</v>
      </c>
      <c r="G199" s="210"/>
      <c r="H199" s="214">
        <v>10</v>
      </c>
      <c r="I199" s="210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169</v>
      </c>
      <c r="AU199" s="219" t="s">
        <v>88</v>
      </c>
      <c r="AV199" s="11" t="s">
        <v>88</v>
      </c>
      <c r="AW199" s="11" t="s">
        <v>41</v>
      </c>
      <c r="AX199" s="11" t="s">
        <v>86</v>
      </c>
      <c r="AY199" s="219" t="s">
        <v>160</v>
      </c>
    </row>
    <row r="200" s="1" customFormat="1" ht="16.5" customHeight="1">
      <c r="B200" s="41"/>
      <c r="C200" s="249" t="s">
        <v>409</v>
      </c>
      <c r="D200" s="249" t="s">
        <v>339</v>
      </c>
      <c r="E200" s="250" t="s">
        <v>961</v>
      </c>
      <c r="F200" s="251" t="s">
        <v>962</v>
      </c>
      <c r="G200" s="252" t="s">
        <v>412</v>
      </c>
      <c r="H200" s="253">
        <v>10.1</v>
      </c>
      <c r="I200" s="254">
        <v>436</v>
      </c>
      <c r="J200" s="254">
        <f>ROUND(I200*H200,2)</f>
        <v>4403.6000000000004</v>
      </c>
      <c r="K200" s="251" t="s">
        <v>166</v>
      </c>
      <c r="L200" s="255"/>
      <c r="M200" s="256" t="s">
        <v>35</v>
      </c>
      <c r="N200" s="257" t="s">
        <v>49</v>
      </c>
      <c r="O200" s="206">
        <v>0</v>
      </c>
      <c r="P200" s="206">
        <f>O200*H200</f>
        <v>0</v>
      </c>
      <c r="Q200" s="206">
        <v>0.0040000000000000001</v>
      </c>
      <c r="R200" s="206">
        <f>Q200*H200</f>
        <v>0.040399999999999998</v>
      </c>
      <c r="S200" s="206">
        <v>0</v>
      </c>
      <c r="T200" s="207">
        <f>S200*H200</f>
        <v>0</v>
      </c>
      <c r="AR200" s="24" t="s">
        <v>214</v>
      </c>
      <c r="AT200" s="24" t="s">
        <v>339</v>
      </c>
      <c r="AU200" s="24" t="s">
        <v>88</v>
      </c>
      <c r="AY200" s="24" t="s">
        <v>160</v>
      </c>
      <c r="BE200" s="208">
        <f>IF(N200="základní",J200,0)</f>
        <v>4403.6000000000004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24" t="s">
        <v>86</v>
      </c>
      <c r="BK200" s="208">
        <f>ROUND(I200*H200,2)</f>
        <v>4403.6000000000004</v>
      </c>
      <c r="BL200" s="24" t="s">
        <v>167</v>
      </c>
      <c r="BM200" s="24" t="s">
        <v>963</v>
      </c>
    </row>
    <row r="201" s="11" customFormat="1">
      <c r="B201" s="209"/>
      <c r="C201" s="210"/>
      <c r="D201" s="211" t="s">
        <v>169</v>
      </c>
      <c r="E201" s="210"/>
      <c r="F201" s="213" t="s">
        <v>964</v>
      </c>
      <c r="G201" s="210"/>
      <c r="H201" s="214">
        <v>10.1</v>
      </c>
      <c r="I201" s="210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169</v>
      </c>
      <c r="AU201" s="219" t="s">
        <v>88</v>
      </c>
      <c r="AV201" s="11" t="s">
        <v>88</v>
      </c>
      <c r="AW201" s="11" t="s">
        <v>6</v>
      </c>
      <c r="AX201" s="11" t="s">
        <v>86</v>
      </c>
      <c r="AY201" s="219" t="s">
        <v>160</v>
      </c>
    </row>
    <row r="202" s="1" customFormat="1" ht="16.5" customHeight="1">
      <c r="B202" s="41"/>
      <c r="C202" s="249" t="s">
        <v>414</v>
      </c>
      <c r="D202" s="249" t="s">
        <v>339</v>
      </c>
      <c r="E202" s="250" t="s">
        <v>965</v>
      </c>
      <c r="F202" s="251" t="s">
        <v>966</v>
      </c>
      <c r="G202" s="252" t="s">
        <v>412</v>
      </c>
      <c r="H202" s="253">
        <v>10.1</v>
      </c>
      <c r="I202" s="254">
        <v>618</v>
      </c>
      <c r="J202" s="254">
        <f>ROUND(I202*H202,2)</f>
        <v>6241.8000000000002</v>
      </c>
      <c r="K202" s="251" t="s">
        <v>166</v>
      </c>
      <c r="L202" s="255"/>
      <c r="M202" s="256" t="s">
        <v>35</v>
      </c>
      <c r="N202" s="257" t="s">
        <v>49</v>
      </c>
      <c r="O202" s="206">
        <v>0</v>
      </c>
      <c r="P202" s="206">
        <f>O202*H202</f>
        <v>0</v>
      </c>
      <c r="Q202" s="206">
        <v>0.080000000000000002</v>
      </c>
      <c r="R202" s="206">
        <f>Q202*H202</f>
        <v>0.80799999999999994</v>
      </c>
      <c r="S202" s="206">
        <v>0</v>
      </c>
      <c r="T202" s="207">
        <f>S202*H202</f>
        <v>0</v>
      </c>
      <c r="AR202" s="24" t="s">
        <v>214</v>
      </c>
      <c r="AT202" s="24" t="s">
        <v>339</v>
      </c>
      <c r="AU202" s="24" t="s">
        <v>88</v>
      </c>
      <c r="AY202" s="24" t="s">
        <v>160</v>
      </c>
      <c r="BE202" s="208">
        <f>IF(N202="základní",J202,0)</f>
        <v>6241.8000000000002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24" t="s">
        <v>86</v>
      </c>
      <c r="BK202" s="208">
        <f>ROUND(I202*H202,2)</f>
        <v>6241.8000000000002</v>
      </c>
      <c r="BL202" s="24" t="s">
        <v>167</v>
      </c>
      <c r="BM202" s="24" t="s">
        <v>967</v>
      </c>
    </row>
    <row r="203" s="11" customFormat="1">
      <c r="B203" s="209"/>
      <c r="C203" s="210"/>
      <c r="D203" s="211" t="s">
        <v>169</v>
      </c>
      <c r="E203" s="210"/>
      <c r="F203" s="213" t="s">
        <v>964</v>
      </c>
      <c r="G203" s="210"/>
      <c r="H203" s="214">
        <v>10.1</v>
      </c>
      <c r="I203" s="210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169</v>
      </c>
      <c r="AU203" s="219" t="s">
        <v>88</v>
      </c>
      <c r="AV203" s="11" t="s">
        <v>88</v>
      </c>
      <c r="AW203" s="11" t="s">
        <v>6</v>
      </c>
      <c r="AX203" s="11" t="s">
        <v>86</v>
      </c>
      <c r="AY203" s="219" t="s">
        <v>160</v>
      </c>
    </row>
    <row r="204" s="1" customFormat="1" ht="16.5" customHeight="1">
      <c r="B204" s="41"/>
      <c r="C204" s="249" t="s">
        <v>419</v>
      </c>
      <c r="D204" s="249" t="s">
        <v>339</v>
      </c>
      <c r="E204" s="250" t="s">
        <v>968</v>
      </c>
      <c r="F204" s="251" t="s">
        <v>969</v>
      </c>
      <c r="G204" s="252" t="s">
        <v>412</v>
      </c>
      <c r="H204" s="253">
        <v>10.1</v>
      </c>
      <c r="I204" s="254">
        <v>233</v>
      </c>
      <c r="J204" s="254">
        <f>ROUND(I204*H204,2)</f>
        <v>2353.3000000000002</v>
      </c>
      <c r="K204" s="251" t="s">
        <v>166</v>
      </c>
      <c r="L204" s="255"/>
      <c r="M204" s="256" t="s">
        <v>35</v>
      </c>
      <c r="N204" s="257" t="s">
        <v>49</v>
      </c>
      <c r="O204" s="206">
        <v>0</v>
      </c>
      <c r="P204" s="206">
        <f>O204*H204</f>
        <v>0</v>
      </c>
      <c r="Q204" s="206">
        <v>0.027</v>
      </c>
      <c r="R204" s="206">
        <f>Q204*H204</f>
        <v>0.2727</v>
      </c>
      <c r="S204" s="206">
        <v>0</v>
      </c>
      <c r="T204" s="207">
        <f>S204*H204</f>
        <v>0</v>
      </c>
      <c r="AR204" s="24" t="s">
        <v>214</v>
      </c>
      <c r="AT204" s="24" t="s">
        <v>339</v>
      </c>
      <c r="AU204" s="24" t="s">
        <v>88</v>
      </c>
      <c r="AY204" s="24" t="s">
        <v>160</v>
      </c>
      <c r="BE204" s="208">
        <f>IF(N204="základní",J204,0)</f>
        <v>2353.3000000000002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24" t="s">
        <v>86</v>
      </c>
      <c r="BK204" s="208">
        <f>ROUND(I204*H204,2)</f>
        <v>2353.3000000000002</v>
      </c>
      <c r="BL204" s="24" t="s">
        <v>167</v>
      </c>
      <c r="BM204" s="24" t="s">
        <v>970</v>
      </c>
    </row>
    <row r="205" s="11" customFormat="1">
      <c r="B205" s="209"/>
      <c r="C205" s="210"/>
      <c r="D205" s="211" t="s">
        <v>169</v>
      </c>
      <c r="E205" s="210"/>
      <c r="F205" s="213" t="s">
        <v>964</v>
      </c>
      <c r="G205" s="210"/>
      <c r="H205" s="214">
        <v>10.1</v>
      </c>
      <c r="I205" s="210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169</v>
      </c>
      <c r="AU205" s="219" t="s">
        <v>88</v>
      </c>
      <c r="AV205" s="11" t="s">
        <v>88</v>
      </c>
      <c r="AW205" s="11" t="s">
        <v>6</v>
      </c>
      <c r="AX205" s="11" t="s">
        <v>86</v>
      </c>
      <c r="AY205" s="219" t="s">
        <v>160</v>
      </c>
    </row>
    <row r="206" s="1" customFormat="1" ht="16.5" customHeight="1">
      <c r="B206" s="41"/>
      <c r="C206" s="249" t="s">
        <v>424</v>
      </c>
      <c r="D206" s="249" t="s">
        <v>339</v>
      </c>
      <c r="E206" s="250" t="s">
        <v>971</v>
      </c>
      <c r="F206" s="251" t="s">
        <v>972</v>
      </c>
      <c r="G206" s="252" t="s">
        <v>412</v>
      </c>
      <c r="H206" s="253">
        <v>10.1</v>
      </c>
      <c r="I206" s="254">
        <v>269</v>
      </c>
      <c r="J206" s="254">
        <f>ROUND(I206*H206,2)</f>
        <v>2716.9000000000001</v>
      </c>
      <c r="K206" s="251" t="s">
        <v>166</v>
      </c>
      <c r="L206" s="255"/>
      <c r="M206" s="256" t="s">
        <v>35</v>
      </c>
      <c r="N206" s="257" t="s">
        <v>49</v>
      </c>
      <c r="O206" s="206">
        <v>0</v>
      </c>
      <c r="P206" s="206">
        <f>O206*H206</f>
        <v>0</v>
      </c>
      <c r="Q206" s="206">
        <v>0.040000000000000001</v>
      </c>
      <c r="R206" s="206">
        <f>Q206*H206</f>
        <v>0.40399999999999997</v>
      </c>
      <c r="S206" s="206">
        <v>0</v>
      </c>
      <c r="T206" s="207">
        <f>S206*H206</f>
        <v>0</v>
      </c>
      <c r="AR206" s="24" t="s">
        <v>214</v>
      </c>
      <c r="AT206" s="24" t="s">
        <v>339</v>
      </c>
      <c r="AU206" s="24" t="s">
        <v>88</v>
      </c>
      <c r="AY206" s="24" t="s">
        <v>160</v>
      </c>
      <c r="BE206" s="208">
        <f>IF(N206="základní",J206,0)</f>
        <v>2716.9000000000001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24" t="s">
        <v>86</v>
      </c>
      <c r="BK206" s="208">
        <f>ROUND(I206*H206,2)</f>
        <v>2716.9000000000001</v>
      </c>
      <c r="BL206" s="24" t="s">
        <v>167</v>
      </c>
      <c r="BM206" s="24" t="s">
        <v>973</v>
      </c>
    </row>
    <row r="207" s="11" customFormat="1">
      <c r="B207" s="209"/>
      <c r="C207" s="210"/>
      <c r="D207" s="211" t="s">
        <v>169</v>
      </c>
      <c r="E207" s="210"/>
      <c r="F207" s="213" t="s">
        <v>964</v>
      </c>
      <c r="G207" s="210"/>
      <c r="H207" s="214">
        <v>10.1</v>
      </c>
      <c r="I207" s="210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169</v>
      </c>
      <c r="AU207" s="219" t="s">
        <v>88</v>
      </c>
      <c r="AV207" s="11" t="s">
        <v>88</v>
      </c>
      <c r="AW207" s="11" t="s">
        <v>6</v>
      </c>
      <c r="AX207" s="11" t="s">
        <v>86</v>
      </c>
      <c r="AY207" s="219" t="s">
        <v>160</v>
      </c>
    </row>
    <row r="208" s="1" customFormat="1" ht="16.5" customHeight="1">
      <c r="B208" s="41"/>
      <c r="C208" s="249" t="s">
        <v>430</v>
      </c>
      <c r="D208" s="249" t="s">
        <v>339</v>
      </c>
      <c r="E208" s="250" t="s">
        <v>974</v>
      </c>
      <c r="F208" s="251" t="s">
        <v>975</v>
      </c>
      <c r="G208" s="252" t="s">
        <v>412</v>
      </c>
      <c r="H208" s="253">
        <v>10.1</v>
      </c>
      <c r="I208" s="254">
        <v>414</v>
      </c>
      <c r="J208" s="254">
        <f>ROUND(I208*H208,2)</f>
        <v>4181.3999999999996</v>
      </c>
      <c r="K208" s="251" t="s">
        <v>166</v>
      </c>
      <c r="L208" s="255"/>
      <c r="M208" s="256" t="s">
        <v>35</v>
      </c>
      <c r="N208" s="257" t="s">
        <v>49</v>
      </c>
      <c r="O208" s="206">
        <v>0</v>
      </c>
      <c r="P208" s="206">
        <f>O208*H208</f>
        <v>0</v>
      </c>
      <c r="Q208" s="206">
        <v>0.071999999999999995</v>
      </c>
      <c r="R208" s="206">
        <f>Q208*H208</f>
        <v>0.72719999999999996</v>
      </c>
      <c r="S208" s="206">
        <v>0</v>
      </c>
      <c r="T208" s="207">
        <f>S208*H208</f>
        <v>0</v>
      </c>
      <c r="AR208" s="24" t="s">
        <v>214</v>
      </c>
      <c r="AT208" s="24" t="s">
        <v>339</v>
      </c>
      <c r="AU208" s="24" t="s">
        <v>88</v>
      </c>
      <c r="AY208" s="24" t="s">
        <v>160</v>
      </c>
      <c r="BE208" s="208">
        <f>IF(N208="základní",J208,0)</f>
        <v>4181.3999999999996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24" t="s">
        <v>86</v>
      </c>
      <c r="BK208" s="208">
        <f>ROUND(I208*H208,2)</f>
        <v>4181.3999999999996</v>
      </c>
      <c r="BL208" s="24" t="s">
        <v>167</v>
      </c>
      <c r="BM208" s="24" t="s">
        <v>976</v>
      </c>
    </row>
    <row r="209" s="11" customFormat="1">
      <c r="B209" s="209"/>
      <c r="C209" s="210"/>
      <c r="D209" s="211" t="s">
        <v>169</v>
      </c>
      <c r="E209" s="210"/>
      <c r="F209" s="213" t="s">
        <v>964</v>
      </c>
      <c r="G209" s="210"/>
      <c r="H209" s="214">
        <v>10.1</v>
      </c>
      <c r="I209" s="210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169</v>
      </c>
      <c r="AU209" s="219" t="s">
        <v>88</v>
      </c>
      <c r="AV209" s="11" t="s">
        <v>88</v>
      </c>
      <c r="AW209" s="11" t="s">
        <v>6</v>
      </c>
      <c r="AX209" s="11" t="s">
        <v>86</v>
      </c>
      <c r="AY209" s="219" t="s">
        <v>160</v>
      </c>
    </row>
    <row r="210" s="1" customFormat="1" ht="25.5" customHeight="1">
      <c r="B210" s="41"/>
      <c r="C210" s="198" t="s">
        <v>435</v>
      </c>
      <c r="D210" s="198" t="s">
        <v>162</v>
      </c>
      <c r="E210" s="199" t="s">
        <v>977</v>
      </c>
      <c r="F210" s="200" t="s">
        <v>978</v>
      </c>
      <c r="G210" s="201" t="s">
        <v>412</v>
      </c>
      <c r="H210" s="202">
        <v>10</v>
      </c>
      <c r="I210" s="203">
        <v>1020</v>
      </c>
      <c r="J210" s="203">
        <f>ROUND(I210*H210,2)</f>
        <v>10200</v>
      </c>
      <c r="K210" s="200" t="s">
        <v>166</v>
      </c>
      <c r="L210" s="67"/>
      <c r="M210" s="204" t="s">
        <v>35</v>
      </c>
      <c r="N210" s="205" t="s">
        <v>49</v>
      </c>
      <c r="O210" s="206">
        <v>2.0640000000000001</v>
      </c>
      <c r="P210" s="206">
        <f>O210*H210</f>
        <v>20.640000000000001</v>
      </c>
      <c r="Q210" s="206">
        <v>0.21734000000000001</v>
      </c>
      <c r="R210" s="206">
        <f>Q210*H210</f>
        <v>2.1734</v>
      </c>
      <c r="S210" s="206">
        <v>0</v>
      </c>
      <c r="T210" s="207">
        <f>S210*H210</f>
        <v>0</v>
      </c>
      <c r="AR210" s="24" t="s">
        <v>167</v>
      </c>
      <c r="AT210" s="24" t="s">
        <v>162</v>
      </c>
      <c r="AU210" s="24" t="s">
        <v>88</v>
      </c>
      <c r="AY210" s="24" t="s">
        <v>160</v>
      </c>
      <c r="BE210" s="208">
        <f>IF(N210="základní",J210,0)</f>
        <v>10200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24" t="s">
        <v>86</v>
      </c>
      <c r="BK210" s="208">
        <f>ROUND(I210*H210,2)</f>
        <v>10200</v>
      </c>
      <c r="BL210" s="24" t="s">
        <v>167</v>
      </c>
      <c r="BM210" s="24" t="s">
        <v>979</v>
      </c>
    </row>
    <row r="211" s="11" customFormat="1">
      <c r="B211" s="209"/>
      <c r="C211" s="210"/>
      <c r="D211" s="211" t="s">
        <v>169</v>
      </c>
      <c r="E211" s="212" t="s">
        <v>35</v>
      </c>
      <c r="F211" s="213" t="s">
        <v>223</v>
      </c>
      <c r="G211" s="210"/>
      <c r="H211" s="214">
        <v>10</v>
      </c>
      <c r="I211" s="210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169</v>
      </c>
      <c r="AU211" s="219" t="s">
        <v>88</v>
      </c>
      <c r="AV211" s="11" t="s">
        <v>88</v>
      </c>
      <c r="AW211" s="11" t="s">
        <v>41</v>
      </c>
      <c r="AX211" s="11" t="s">
        <v>86</v>
      </c>
      <c r="AY211" s="219" t="s">
        <v>160</v>
      </c>
    </row>
    <row r="212" s="1" customFormat="1" ht="16.5" customHeight="1">
      <c r="B212" s="41"/>
      <c r="C212" s="249" t="s">
        <v>440</v>
      </c>
      <c r="D212" s="249" t="s">
        <v>339</v>
      </c>
      <c r="E212" s="250" t="s">
        <v>980</v>
      </c>
      <c r="F212" s="251" t="s">
        <v>981</v>
      </c>
      <c r="G212" s="252" t="s">
        <v>412</v>
      </c>
      <c r="H212" s="253">
        <v>10.1</v>
      </c>
      <c r="I212" s="254">
        <v>1560</v>
      </c>
      <c r="J212" s="254">
        <f>ROUND(I212*H212,2)</f>
        <v>15756</v>
      </c>
      <c r="K212" s="251" t="s">
        <v>166</v>
      </c>
      <c r="L212" s="255"/>
      <c r="M212" s="256" t="s">
        <v>35</v>
      </c>
      <c r="N212" s="257" t="s">
        <v>49</v>
      </c>
      <c r="O212" s="206">
        <v>0</v>
      </c>
      <c r="P212" s="206">
        <f>O212*H212</f>
        <v>0</v>
      </c>
      <c r="Q212" s="206">
        <v>0.058000000000000003</v>
      </c>
      <c r="R212" s="206">
        <f>Q212*H212</f>
        <v>0.58579999999999999</v>
      </c>
      <c r="S212" s="206">
        <v>0</v>
      </c>
      <c r="T212" s="207">
        <f>S212*H212</f>
        <v>0</v>
      </c>
      <c r="AR212" s="24" t="s">
        <v>214</v>
      </c>
      <c r="AT212" s="24" t="s">
        <v>339</v>
      </c>
      <c r="AU212" s="24" t="s">
        <v>88</v>
      </c>
      <c r="AY212" s="24" t="s">
        <v>160</v>
      </c>
      <c r="BE212" s="208">
        <f>IF(N212="základní",J212,0)</f>
        <v>15756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24" t="s">
        <v>86</v>
      </c>
      <c r="BK212" s="208">
        <f>ROUND(I212*H212,2)</f>
        <v>15756</v>
      </c>
      <c r="BL212" s="24" t="s">
        <v>167</v>
      </c>
      <c r="BM212" s="24" t="s">
        <v>982</v>
      </c>
    </row>
    <row r="213" s="11" customFormat="1">
      <c r="B213" s="209"/>
      <c r="C213" s="210"/>
      <c r="D213" s="211" t="s">
        <v>169</v>
      </c>
      <c r="E213" s="210"/>
      <c r="F213" s="213" t="s">
        <v>964</v>
      </c>
      <c r="G213" s="210"/>
      <c r="H213" s="214">
        <v>10.1</v>
      </c>
      <c r="I213" s="210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169</v>
      </c>
      <c r="AU213" s="219" t="s">
        <v>88</v>
      </c>
      <c r="AV213" s="11" t="s">
        <v>88</v>
      </c>
      <c r="AW213" s="11" t="s">
        <v>6</v>
      </c>
      <c r="AX213" s="11" t="s">
        <v>86</v>
      </c>
      <c r="AY213" s="219" t="s">
        <v>160</v>
      </c>
    </row>
    <row r="214" s="1" customFormat="1" ht="16.5" customHeight="1">
      <c r="B214" s="41"/>
      <c r="C214" s="198" t="s">
        <v>448</v>
      </c>
      <c r="D214" s="198" t="s">
        <v>162</v>
      </c>
      <c r="E214" s="199" t="s">
        <v>983</v>
      </c>
      <c r="F214" s="200" t="s">
        <v>984</v>
      </c>
      <c r="G214" s="201" t="s">
        <v>412</v>
      </c>
      <c r="H214" s="202">
        <v>10</v>
      </c>
      <c r="I214" s="203">
        <v>486</v>
      </c>
      <c r="J214" s="203">
        <f>ROUND(I214*H214,2)</f>
        <v>4860</v>
      </c>
      <c r="K214" s="200" t="s">
        <v>166</v>
      </c>
      <c r="L214" s="67"/>
      <c r="M214" s="204" t="s">
        <v>35</v>
      </c>
      <c r="N214" s="205" t="s">
        <v>49</v>
      </c>
      <c r="O214" s="206">
        <v>1.1120000000000001</v>
      </c>
      <c r="P214" s="206">
        <f>O214*H214</f>
        <v>11.120000000000001</v>
      </c>
      <c r="Q214" s="206">
        <v>0</v>
      </c>
      <c r="R214" s="206">
        <f>Q214*H214</f>
        <v>0</v>
      </c>
      <c r="S214" s="206">
        <v>0.20000000000000001</v>
      </c>
      <c r="T214" s="207">
        <f>S214*H214</f>
        <v>2</v>
      </c>
      <c r="AR214" s="24" t="s">
        <v>167</v>
      </c>
      <c r="AT214" s="24" t="s">
        <v>162</v>
      </c>
      <c r="AU214" s="24" t="s">
        <v>88</v>
      </c>
      <c r="AY214" s="24" t="s">
        <v>160</v>
      </c>
      <c r="BE214" s="208">
        <f>IF(N214="základní",J214,0)</f>
        <v>4860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24" t="s">
        <v>86</v>
      </c>
      <c r="BK214" s="208">
        <f>ROUND(I214*H214,2)</f>
        <v>4860</v>
      </c>
      <c r="BL214" s="24" t="s">
        <v>167</v>
      </c>
      <c r="BM214" s="24" t="s">
        <v>985</v>
      </c>
    </row>
    <row r="215" s="11" customFormat="1">
      <c r="B215" s="209"/>
      <c r="C215" s="210"/>
      <c r="D215" s="211" t="s">
        <v>169</v>
      </c>
      <c r="E215" s="212" t="s">
        <v>35</v>
      </c>
      <c r="F215" s="213" t="s">
        <v>223</v>
      </c>
      <c r="G215" s="210"/>
      <c r="H215" s="214">
        <v>10</v>
      </c>
      <c r="I215" s="210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169</v>
      </c>
      <c r="AU215" s="219" t="s">
        <v>88</v>
      </c>
      <c r="AV215" s="11" t="s">
        <v>88</v>
      </c>
      <c r="AW215" s="11" t="s">
        <v>41</v>
      </c>
      <c r="AX215" s="11" t="s">
        <v>86</v>
      </c>
      <c r="AY215" s="219" t="s">
        <v>160</v>
      </c>
    </row>
    <row r="216" s="1" customFormat="1" ht="16.5" customHeight="1">
      <c r="B216" s="41"/>
      <c r="C216" s="198" t="s">
        <v>454</v>
      </c>
      <c r="D216" s="198" t="s">
        <v>162</v>
      </c>
      <c r="E216" s="199" t="s">
        <v>517</v>
      </c>
      <c r="F216" s="200" t="s">
        <v>518</v>
      </c>
      <c r="G216" s="201" t="s">
        <v>195</v>
      </c>
      <c r="H216" s="202">
        <v>35</v>
      </c>
      <c r="I216" s="203">
        <v>11.199999999999999</v>
      </c>
      <c r="J216" s="203">
        <f>ROUND(I216*H216,2)</f>
        <v>392</v>
      </c>
      <c r="K216" s="200" t="s">
        <v>166</v>
      </c>
      <c r="L216" s="67"/>
      <c r="M216" s="204" t="s">
        <v>35</v>
      </c>
      <c r="N216" s="205" t="s">
        <v>49</v>
      </c>
      <c r="O216" s="206">
        <v>0.025000000000000001</v>
      </c>
      <c r="P216" s="206">
        <f>O216*H216</f>
        <v>0.875</v>
      </c>
      <c r="Q216" s="206">
        <v>9.0000000000000006E-05</v>
      </c>
      <c r="R216" s="206">
        <f>Q216*H216</f>
        <v>0.00315</v>
      </c>
      <c r="S216" s="206">
        <v>0</v>
      </c>
      <c r="T216" s="207">
        <f>S216*H216</f>
        <v>0</v>
      </c>
      <c r="AR216" s="24" t="s">
        <v>167</v>
      </c>
      <c r="AT216" s="24" t="s">
        <v>162</v>
      </c>
      <c r="AU216" s="24" t="s">
        <v>88</v>
      </c>
      <c r="AY216" s="24" t="s">
        <v>160</v>
      </c>
      <c r="BE216" s="208">
        <f>IF(N216="základní",J216,0)</f>
        <v>392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24" t="s">
        <v>86</v>
      </c>
      <c r="BK216" s="208">
        <f>ROUND(I216*H216,2)</f>
        <v>392</v>
      </c>
      <c r="BL216" s="24" t="s">
        <v>167</v>
      </c>
      <c r="BM216" s="24" t="s">
        <v>986</v>
      </c>
    </row>
    <row r="217" s="11" customFormat="1">
      <c r="B217" s="209"/>
      <c r="C217" s="210"/>
      <c r="D217" s="211" t="s">
        <v>169</v>
      </c>
      <c r="E217" s="212" t="s">
        <v>35</v>
      </c>
      <c r="F217" s="213" t="s">
        <v>393</v>
      </c>
      <c r="G217" s="210"/>
      <c r="H217" s="214">
        <v>35</v>
      </c>
      <c r="I217" s="210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169</v>
      </c>
      <c r="AU217" s="219" t="s">
        <v>88</v>
      </c>
      <c r="AV217" s="11" t="s">
        <v>88</v>
      </c>
      <c r="AW217" s="11" t="s">
        <v>41</v>
      </c>
      <c r="AX217" s="11" t="s">
        <v>86</v>
      </c>
      <c r="AY217" s="219" t="s">
        <v>160</v>
      </c>
    </row>
    <row r="218" s="10" customFormat="1" ht="29.88" customHeight="1">
      <c r="B218" s="183"/>
      <c r="C218" s="184"/>
      <c r="D218" s="185" t="s">
        <v>77</v>
      </c>
      <c r="E218" s="196" t="s">
        <v>218</v>
      </c>
      <c r="F218" s="196" t="s">
        <v>520</v>
      </c>
      <c r="G218" s="184"/>
      <c r="H218" s="184"/>
      <c r="I218" s="184"/>
      <c r="J218" s="197">
        <f>BK218</f>
        <v>4230.3000000000002</v>
      </c>
      <c r="K218" s="184"/>
      <c r="L218" s="188"/>
      <c r="M218" s="189"/>
      <c r="N218" s="190"/>
      <c r="O218" s="190"/>
      <c r="P218" s="191">
        <f>SUM(P219:P220)</f>
        <v>11.564</v>
      </c>
      <c r="Q218" s="190"/>
      <c r="R218" s="191">
        <f>SUM(R219:R220)</f>
        <v>0</v>
      </c>
      <c r="S218" s="190"/>
      <c r="T218" s="192">
        <f>SUM(T219:T220)</f>
        <v>0</v>
      </c>
      <c r="AR218" s="193" t="s">
        <v>86</v>
      </c>
      <c r="AT218" s="194" t="s">
        <v>77</v>
      </c>
      <c r="AU218" s="194" t="s">
        <v>86</v>
      </c>
      <c r="AY218" s="193" t="s">
        <v>160</v>
      </c>
      <c r="BK218" s="195">
        <f>SUM(BK219:BK220)</f>
        <v>4230.3000000000002</v>
      </c>
    </row>
    <row r="219" s="1" customFormat="1" ht="25.5" customHeight="1">
      <c r="B219" s="41"/>
      <c r="C219" s="198" t="s">
        <v>458</v>
      </c>
      <c r="D219" s="198" t="s">
        <v>162</v>
      </c>
      <c r="E219" s="199" t="s">
        <v>522</v>
      </c>
      <c r="F219" s="200" t="s">
        <v>523</v>
      </c>
      <c r="G219" s="201" t="s">
        <v>195</v>
      </c>
      <c r="H219" s="202">
        <v>59</v>
      </c>
      <c r="I219" s="203">
        <v>71.700000000000003</v>
      </c>
      <c r="J219" s="203">
        <f>ROUND(I219*H219,2)</f>
        <v>4230.3000000000002</v>
      </c>
      <c r="K219" s="200" t="s">
        <v>166</v>
      </c>
      <c r="L219" s="67"/>
      <c r="M219" s="204" t="s">
        <v>35</v>
      </c>
      <c r="N219" s="205" t="s">
        <v>49</v>
      </c>
      <c r="O219" s="206">
        <v>0.19600000000000001</v>
      </c>
      <c r="P219" s="206">
        <f>O219*H219</f>
        <v>11.564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AR219" s="24" t="s">
        <v>167</v>
      </c>
      <c r="AT219" s="24" t="s">
        <v>162</v>
      </c>
      <c r="AU219" s="24" t="s">
        <v>88</v>
      </c>
      <c r="AY219" s="24" t="s">
        <v>160</v>
      </c>
      <c r="BE219" s="208">
        <f>IF(N219="základní",J219,0)</f>
        <v>4230.3000000000002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24" t="s">
        <v>86</v>
      </c>
      <c r="BK219" s="208">
        <f>ROUND(I219*H219,2)</f>
        <v>4230.3000000000002</v>
      </c>
      <c r="BL219" s="24" t="s">
        <v>167</v>
      </c>
      <c r="BM219" s="24" t="s">
        <v>987</v>
      </c>
    </row>
    <row r="220" s="11" customFormat="1">
      <c r="B220" s="209"/>
      <c r="C220" s="210"/>
      <c r="D220" s="211" t="s">
        <v>169</v>
      </c>
      <c r="E220" s="212" t="s">
        <v>35</v>
      </c>
      <c r="F220" s="213" t="s">
        <v>988</v>
      </c>
      <c r="G220" s="210"/>
      <c r="H220" s="214">
        <v>59</v>
      </c>
      <c r="I220" s="210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169</v>
      </c>
      <c r="AU220" s="219" t="s">
        <v>88</v>
      </c>
      <c r="AV220" s="11" t="s">
        <v>88</v>
      </c>
      <c r="AW220" s="11" t="s">
        <v>41</v>
      </c>
      <c r="AX220" s="11" t="s">
        <v>86</v>
      </c>
      <c r="AY220" s="219" t="s">
        <v>160</v>
      </c>
    </row>
    <row r="221" s="10" customFormat="1" ht="29.88" customHeight="1">
      <c r="B221" s="183"/>
      <c r="C221" s="184"/>
      <c r="D221" s="185" t="s">
        <v>77</v>
      </c>
      <c r="E221" s="196" t="s">
        <v>534</v>
      </c>
      <c r="F221" s="196" t="s">
        <v>535</v>
      </c>
      <c r="G221" s="184"/>
      <c r="H221" s="184"/>
      <c r="I221" s="184"/>
      <c r="J221" s="197">
        <f>BK221</f>
        <v>15399.629999999999</v>
      </c>
      <c r="K221" s="184"/>
      <c r="L221" s="188"/>
      <c r="M221" s="189"/>
      <c r="N221" s="190"/>
      <c r="O221" s="190"/>
      <c r="P221" s="191">
        <f>SUM(P222:P231)</f>
        <v>7.8426090000000004</v>
      </c>
      <c r="Q221" s="190"/>
      <c r="R221" s="191">
        <f>SUM(R222:R231)</f>
        <v>0</v>
      </c>
      <c r="S221" s="190"/>
      <c r="T221" s="192">
        <f>SUM(T222:T231)</f>
        <v>0</v>
      </c>
      <c r="AR221" s="193" t="s">
        <v>86</v>
      </c>
      <c r="AT221" s="194" t="s">
        <v>77</v>
      </c>
      <c r="AU221" s="194" t="s">
        <v>86</v>
      </c>
      <c r="AY221" s="193" t="s">
        <v>160</v>
      </c>
      <c r="BK221" s="195">
        <f>SUM(BK222:BK231)</f>
        <v>15399.629999999999</v>
      </c>
    </row>
    <row r="222" s="1" customFormat="1" ht="25.5" customHeight="1">
      <c r="B222" s="41"/>
      <c r="C222" s="198" t="s">
        <v>463</v>
      </c>
      <c r="D222" s="198" t="s">
        <v>162</v>
      </c>
      <c r="E222" s="199" t="s">
        <v>537</v>
      </c>
      <c r="F222" s="200" t="s">
        <v>538</v>
      </c>
      <c r="G222" s="201" t="s">
        <v>321</v>
      </c>
      <c r="H222" s="202">
        <v>37.887</v>
      </c>
      <c r="I222" s="203">
        <v>39.200000000000003</v>
      </c>
      <c r="J222" s="203">
        <f>ROUND(I222*H222,2)</f>
        <v>1485.1700000000001</v>
      </c>
      <c r="K222" s="200" t="s">
        <v>166</v>
      </c>
      <c r="L222" s="67"/>
      <c r="M222" s="204" t="s">
        <v>35</v>
      </c>
      <c r="N222" s="205" t="s">
        <v>49</v>
      </c>
      <c r="O222" s="206">
        <v>0.029999999999999999</v>
      </c>
      <c r="P222" s="206">
        <f>O222*H222</f>
        <v>1.1366099999999999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AR222" s="24" t="s">
        <v>167</v>
      </c>
      <c r="AT222" s="24" t="s">
        <v>162</v>
      </c>
      <c r="AU222" s="24" t="s">
        <v>88</v>
      </c>
      <c r="AY222" s="24" t="s">
        <v>160</v>
      </c>
      <c r="BE222" s="208">
        <f>IF(N222="základní",J222,0)</f>
        <v>1485.1700000000001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24" t="s">
        <v>86</v>
      </c>
      <c r="BK222" s="208">
        <f>ROUND(I222*H222,2)</f>
        <v>1485.1700000000001</v>
      </c>
      <c r="BL222" s="24" t="s">
        <v>167</v>
      </c>
      <c r="BM222" s="24" t="s">
        <v>989</v>
      </c>
    </row>
    <row r="223" s="1" customFormat="1" ht="25.5" customHeight="1">
      <c r="B223" s="41"/>
      <c r="C223" s="198" t="s">
        <v>470</v>
      </c>
      <c r="D223" s="198" t="s">
        <v>162</v>
      </c>
      <c r="E223" s="199" t="s">
        <v>541</v>
      </c>
      <c r="F223" s="200" t="s">
        <v>542</v>
      </c>
      <c r="G223" s="201" t="s">
        <v>321</v>
      </c>
      <c r="H223" s="202">
        <v>340.983</v>
      </c>
      <c r="I223" s="203">
        <v>8.6899999999999995</v>
      </c>
      <c r="J223" s="203">
        <f>ROUND(I223*H223,2)</f>
        <v>2963.1399999999999</v>
      </c>
      <c r="K223" s="200" t="s">
        <v>166</v>
      </c>
      <c r="L223" s="67"/>
      <c r="M223" s="204" t="s">
        <v>35</v>
      </c>
      <c r="N223" s="205" t="s">
        <v>49</v>
      </c>
      <c r="O223" s="206">
        <v>0.002</v>
      </c>
      <c r="P223" s="206">
        <f>O223*H223</f>
        <v>0.68196600000000007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AR223" s="24" t="s">
        <v>167</v>
      </c>
      <c r="AT223" s="24" t="s">
        <v>162</v>
      </c>
      <c r="AU223" s="24" t="s">
        <v>88</v>
      </c>
      <c r="AY223" s="24" t="s">
        <v>160</v>
      </c>
      <c r="BE223" s="208">
        <f>IF(N223="základní",J223,0)</f>
        <v>2963.1399999999999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24" t="s">
        <v>86</v>
      </c>
      <c r="BK223" s="208">
        <f>ROUND(I223*H223,2)</f>
        <v>2963.1399999999999</v>
      </c>
      <c r="BL223" s="24" t="s">
        <v>167</v>
      </c>
      <c r="BM223" s="24" t="s">
        <v>990</v>
      </c>
    </row>
    <row r="224" s="11" customFormat="1">
      <c r="B224" s="209"/>
      <c r="C224" s="210"/>
      <c r="D224" s="211" t="s">
        <v>169</v>
      </c>
      <c r="E224" s="210"/>
      <c r="F224" s="213" t="s">
        <v>991</v>
      </c>
      <c r="G224" s="210"/>
      <c r="H224" s="214">
        <v>340.983</v>
      </c>
      <c r="I224" s="210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169</v>
      </c>
      <c r="AU224" s="219" t="s">
        <v>88</v>
      </c>
      <c r="AV224" s="11" t="s">
        <v>88</v>
      </c>
      <c r="AW224" s="11" t="s">
        <v>6</v>
      </c>
      <c r="AX224" s="11" t="s">
        <v>86</v>
      </c>
      <c r="AY224" s="219" t="s">
        <v>160</v>
      </c>
    </row>
    <row r="225" s="1" customFormat="1" ht="16.5" customHeight="1">
      <c r="B225" s="41"/>
      <c r="C225" s="198" t="s">
        <v>474</v>
      </c>
      <c r="D225" s="198" t="s">
        <v>162</v>
      </c>
      <c r="E225" s="199" t="s">
        <v>546</v>
      </c>
      <c r="F225" s="200" t="s">
        <v>547</v>
      </c>
      <c r="G225" s="201" t="s">
        <v>321</v>
      </c>
      <c r="H225" s="202">
        <v>37.887</v>
      </c>
      <c r="I225" s="203">
        <v>147</v>
      </c>
      <c r="J225" s="203">
        <f>ROUND(I225*H225,2)</f>
        <v>5569.3900000000003</v>
      </c>
      <c r="K225" s="200" t="s">
        <v>166</v>
      </c>
      <c r="L225" s="67"/>
      <c r="M225" s="204" t="s">
        <v>35</v>
      </c>
      <c r="N225" s="205" t="s">
        <v>49</v>
      </c>
      <c r="O225" s="206">
        <v>0.159</v>
      </c>
      <c r="P225" s="206">
        <f>O225*H225</f>
        <v>6.0240330000000002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AR225" s="24" t="s">
        <v>167</v>
      </c>
      <c r="AT225" s="24" t="s">
        <v>162</v>
      </c>
      <c r="AU225" s="24" t="s">
        <v>88</v>
      </c>
      <c r="AY225" s="24" t="s">
        <v>160</v>
      </c>
      <c r="BE225" s="208">
        <f>IF(N225="základní",J225,0)</f>
        <v>5569.3900000000003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24" t="s">
        <v>86</v>
      </c>
      <c r="BK225" s="208">
        <f>ROUND(I225*H225,2)</f>
        <v>5569.3900000000003</v>
      </c>
      <c r="BL225" s="24" t="s">
        <v>167</v>
      </c>
      <c r="BM225" s="24" t="s">
        <v>992</v>
      </c>
    </row>
    <row r="226" s="1" customFormat="1" ht="16.5" customHeight="1">
      <c r="B226" s="41"/>
      <c r="C226" s="198" t="s">
        <v>478</v>
      </c>
      <c r="D226" s="198" t="s">
        <v>162</v>
      </c>
      <c r="E226" s="199" t="s">
        <v>550</v>
      </c>
      <c r="F226" s="200" t="s">
        <v>551</v>
      </c>
      <c r="G226" s="201" t="s">
        <v>321</v>
      </c>
      <c r="H226" s="202">
        <v>7.7969999999999997</v>
      </c>
      <c r="I226" s="203">
        <v>125</v>
      </c>
      <c r="J226" s="203">
        <f>ROUND(I226*H226,2)</f>
        <v>974.63</v>
      </c>
      <c r="K226" s="200" t="s">
        <v>166</v>
      </c>
      <c r="L226" s="67"/>
      <c r="M226" s="204" t="s">
        <v>35</v>
      </c>
      <c r="N226" s="205" t="s">
        <v>49</v>
      </c>
      <c r="O226" s="206">
        <v>0</v>
      </c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AR226" s="24" t="s">
        <v>167</v>
      </c>
      <c r="AT226" s="24" t="s">
        <v>162</v>
      </c>
      <c r="AU226" s="24" t="s">
        <v>88</v>
      </c>
      <c r="AY226" s="24" t="s">
        <v>160</v>
      </c>
      <c r="BE226" s="208">
        <f>IF(N226="základní",J226,0)</f>
        <v>974.63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24" t="s">
        <v>86</v>
      </c>
      <c r="BK226" s="208">
        <f>ROUND(I226*H226,2)</f>
        <v>974.63</v>
      </c>
      <c r="BL226" s="24" t="s">
        <v>167</v>
      </c>
      <c r="BM226" s="24" t="s">
        <v>993</v>
      </c>
    </row>
    <row r="227" s="11" customFormat="1">
      <c r="B227" s="209"/>
      <c r="C227" s="210"/>
      <c r="D227" s="211" t="s">
        <v>169</v>
      </c>
      <c r="E227" s="212" t="s">
        <v>35</v>
      </c>
      <c r="F227" s="213" t="s">
        <v>994</v>
      </c>
      <c r="G227" s="210"/>
      <c r="H227" s="214">
        <v>7.7969999999999997</v>
      </c>
      <c r="I227" s="210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169</v>
      </c>
      <c r="AU227" s="219" t="s">
        <v>88</v>
      </c>
      <c r="AV227" s="11" t="s">
        <v>88</v>
      </c>
      <c r="AW227" s="11" t="s">
        <v>41</v>
      </c>
      <c r="AX227" s="11" t="s">
        <v>86</v>
      </c>
      <c r="AY227" s="219" t="s">
        <v>160</v>
      </c>
    </row>
    <row r="228" s="1" customFormat="1" ht="25.5" customHeight="1">
      <c r="B228" s="41"/>
      <c r="C228" s="198" t="s">
        <v>483</v>
      </c>
      <c r="D228" s="198" t="s">
        <v>162</v>
      </c>
      <c r="E228" s="199" t="s">
        <v>555</v>
      </c>
      <c r="F228" s="200" t="s">
        <v>556</v>
      </c>
      <c r="G228" s="201" t="s">
        <v>321</v>
      </c>
      <c r="H228" s="202">
        <v>12.98</v>
      </c>
      <c r="I228" s="203">
        <v>155</v>
      </c>
      <c r="J228" s="203">
        <f>ROUND(I228*H228,2)</f>
        <v>2011.9000000000001</v>
      </c>
      <c r="K228" s="200" t="s">
        <v>166</v>
      </c>
      <c r="L228" s="67"/>
      <c r="M228" s="204" t="s">
        <v>35</v>
      </c>
      <c r="N228" s="205" t="s">
        <v>49</v>
      </c>
      <c r="O228" s="206">
        <v>0</v>
      </c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AR228" s="24" t="s">
        <v>167</v>
      </c>
      <c r="AT228" s="24" t="s">
        <v>162</v>
      </c>
      <c r="AU228" s="24" t="s">
        <v>88</v>
      </c>
      <c r="AY228" s="24" t="s">
        <v>160</v>
      </c>
      <c r="BE228" s="208">
        <f>IF(N228="základní",J228,0)</f>
        <v>2011.9000000000001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24" t="s">
        <v>86</v>
      </c>
      <c r="BK228" s="208">
        <f>ROUND(I228*H228,2)</f>
        <v>2011.9000000000001</v>
      </c>
      <c r="BL228" s="24" t="s">
        <v>167</v>
      </c>
      <c r="BM228" s="24" t="s">
        <v>995</v>
      </c>
    </row>
    <row r="229" s="11" customFormat="1">
      <c r="B229" s="209"/>
      <c r="C229" s="210"/>
      <c r="D229" s="211" t="s">
        <v>169</v>
      </c>
      <c r="E229" s="212" t="s">
        <v>35</v>
      </c>
      <c r="F229" s="213" t="s">
        <v>996</v>
      </c>
      <c r="G229" s="210"/>
      <c r="H229" s="214">
        <v>12.98</v>
      </c>
      <c r="I229" s="210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169</v>
      </c>
      <c r="AU229" s="219" t="s">
        <v>88</v>
      </c>
      <c r="AV229" s="11" t="s">
        <v>88</v>
      </c>
      <c r="AW229" s="11" t="s">
        <v>41</v>
      </c>
      <c r="AX229" s="11" t="s">
        <v>86</v>
      </c>
      <c r="AY229" s="219" t="s">
        <v>160</v>
      </c>
    </row>
    <row r="230" s="1" customFormat="1" ht="25.5" customHeight="1">
      <c r="B230" s="41"/>
      <c r="C230" s="198" t="s">
        <v>488</v>
      </c>
      <c r="D230" s="198" t="s">
        <v>162</v>
      </c>
      <c r="E230" s="199" t="s">
        <v>560</v>
      </c>
      <c r="F230" s="200" t="s">
        <v>561</v>
      </c>
      <c r="G230" s="201" t="s">
        <v>321</v>
      </c>
      <c r="H230" s="202">
        <v>17.109999999999999</v>
      </c>
      <c r="I230" s="203">
        <v>140</v>
      </c>
      <c r="J230" s="203">
        <f>ROUND(I230*H230,2)</f>
        <v>2395.4000000000001</v>
      </c>
      <c r="K230" s="200" t="s">
        <v>166</v>
      </c>
      <c r="L230" s="67"/>
      <c r="M230" s="204" t="s">
        <v>35</v>
      </c>
      <c r="N230" s="205" t="s">
        <v>49</v>
      </c>
      <c r="O230" s="206">
        <v>0</v>
      </c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AR230" s="24" t="s">
        <v>167</v>
      </c>
      <c r="AT230" s="24" t="s">
        <v>162</v>
      </c>
      <c r="AU230" s="24" t="s">
        <v>88</v>
      </c>
      <c r="AY230" s="24" t="s">
        <v>160</v>
      </c>
      <c r="BE230" s="208">
        <f>IF(N230="základní",J230,0)</f>
        <v>2395.4000000000001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24" t="s">
        <v>86</v>
      </c>
      <c r="BK230" s="208">
        <f>ROUND(I230*H230,2)</f>
        <v>2395.4000000000001</v>
      </c>
      <c r="BL230" s="24" t="s">
        <v>167</v>
      </c>
      <c r="BM230" s="24" t="s">
        <v>997</v>
      </c>
    </row>
    <row r="231" s="11" customFormat="1">
      <c r="B231" s="209"/>
      <c r="C231" s="210"/>
      <c r="D231" s="211" t="s">
        <v>169</v>
      </c>
      <c r="E231" s="212" t="s">
        <v>35</v>
      </c>
      <c r="F231" s="213" t="s">
        <v>998</v>
      </c>
      <c r="G231" s="210"/>
      <c r="H231" s="214">
        <v>17.109999999999999</v>
      </c>
      <c r="I231" s="210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169</v>
      </c>
      <c r="AU231" s="219" t="s">
        <v>88</v>
      </c>
      <c r="AV231" s="11" t="s">
        <v>88</v>
      </c>
      <c r="AW231" s="11" t="s">
        <v>41</v>
      </c>
      <c r="AX231" s="11" t="s">
        <v>86</v>
      </c>
      <c r="AY231" s="219" t="s">
        <v>160</v>
      </c>
    </row>
    <row r="232" s="10" customFormat="1" ht="29.88" customHeight="1">
      <c r="B232" s="183"/>
      <c r="C232" s="184"/>
      <c r="D232" s="185" t="s">
        <v>77</v>
      </c>
      <c r="E232" s="196" t="s">
        <v>564</v>
      </c>
      <c r="F232" s="196" t="s">
        <v>565</v>
      </c>
      <c r="G232" s="184"/>
      <c r="H232" s="184"/>
      <c r="I232" s="184"/>
      <c r="J232" s="197">
        <f>BK232</f>
        <v>56201.040000000001</v>
      </c>
      <c r="K232" s="184"/>
      <c r="L232" s="188"/>
      <c r="M232" s="189"/>
      <c r="N232" s="190"/>
      <c r="O232" s="190"/>
      <c r="P232" s="191">
        <f>P233</f>
        <v>100.69920000000001</v>
      </c>
      <c r="Q232" s="190"/>
      <c r="R232" s="191">
        <f>R233</f>
        <v>0</v>
      </c>
      <c r="S232" s="190"/>
      <c r="T232" s="192">
        <f>T233</f>
        <v>0</v>
      </c>
      <c r="AR232" s="193" t="s">
        <v>86</v>
      </c>
      <c r="AT232" s="194" t="s">
        <v>77</v>
      </c>
      <c r="AU232" s="194" t="s">
        <v>86</v>
      </c>
      <c r="AY232" s="193" t="s">
        <v>160</v>
      </c>
      <c r="BK232" s="195">
        <f>BK233</f>
        <v>56201.040000000001</v>
      </c>
    </row>
    <row r="233" s="1" customFormat="1" ht="38.25" customHeight="1">
      <c r="B233" s="41"/>
      <c r="C233" s="198" t="s">
        <v>492</v>
      </c>
      <c r="D233" s="198" t="s">
        <v>162</v>
      </c>
      <c r="E233" s="199" t="s">
        <v>567</v>
      </c>
      <c r="F233" s="200" t="s">
        <v>568</v>
      </c>
      <c r="G233" s="201" t="s">
        <v>321</v>
      </c>
      <c r="H233" s="202">
        <v>68.040000000000006</v>
      </c>
      <c r="I233" s="203">
        <v>826</v>
      </c>
      <c r="J233" s="203">
        <f>ROUND(I233*H233,2)</f>
        <v>56201.040000000001</v>
      </c>
      <c r="K233" s="200" t="s">
        <v>166</v>
      </c>
      <c r="L233" s="67"/>
      <c r="M233" s="204" t="s">
        <v>35</v>
      </c>
      <c r="N233" s="258" t="s">
        <v>49</v>
      </c>
      <c r="O233" s="259">
        <v>1.48</v>
      </c>
      <c r="P233" s="259">
        <f>O233*H233</f>
        <v>100.69920000000001</v>
      </c>
      <c r="Q233" s="259">
        <v>0</v>
      </c>
      <c r="R233" s="259">
        <f>Q233*H233</f>
        <v>0</v>
      </c>
      <c r="S233" s="259">
        <v>0</v>
      </c>
      <c r="T233" s="260">
        <f>S233*H233</f>
        <v>0</v>
      </c>
      <c r="AR233" s="24" t="s">
        <v>167</v>
      </c>
      <c r="AT233" s="24" t="s">
        <v>162</v>
      </c>
      <c r="AU233" s="24" t="s">
        <v>88</v>
      </c>
      <c r="AY233" s="24" t="s">
        <v>160</v>
      </c>
      <c r="BE233" s="208">
        <f>IF(N233="základní",J233,0)</f>
        <v>56201.040000000001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24" t="s">
        <v>86</v>
      </c>
      <c r="BK233" s="208">
        <f>ROUND(I233*H233,2)</f>
        <v>56201.040000000001</v>
      </c>
      <c r="BL233" s="24" t="s">
        <v>167</v>
      </c>
      <c r="BM233" s="24" t="s">
        <v>999</v>
      </c>
    </row>
    <row r="234" s="1" customFormat="1" ht="6.96" customHeight="1">
      <c r="B234" s="62"/>
      <c r="C234" s="63"/>
      <c r="D234" s="63"/>
      <c r="E234" s="63"/>
      <c r="F234" s="63"/>
      <c r="G234" s="63"/>
      <c r="H234" s="63"/>
      <c r="I234" s="63"/>
      <c r="J234" s="63"/>
      <c r="K234" s="63"/>
      <c r="L234" s="67"/>
    </row>
  </sheetData>
  <sheetProtection sheet="1" autoFilter="0" formatColumns="0" formatRows="0" objects="1" scenarios="1" spinCount="100000" saltValue="wrbzF143VkPP2isUhBxn8E6ookSXXoAfzDo0DEOkITVzGvp8tX+N5r7XxiRZoJrMv2vBDd2Pm9qJO69r7mhZlA==" hashValue="ucmZ37kjL5vQxoDdRV/YB/iBrtGf/slEgfBcKwiiORC9rWQRIrJY1ER7kKXERxc6QlYsccHNEoF47hplcoK/cA==" algorithmName="SHA-512" password="CC35"/>
  <autoFilter ref="C84:K233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1"/>
      <c r="B1" s="17"/>
      <c r="C1" s="17"/>
      <c r="D1" s="18" t="s">
        <v>1</v>
      </c>
      <c r="E1" s="17"/>
      <c r="F1" s="132" t="s">
        <v>104</v>
      </c>
      <c r="G1" s="132" t="s">
        <v>105</v>
      </c>
      <c r="H1" s="132"/>
      <c r="I1" s="17"/>
      <c r="J1" s="132" t="s">
        <v>106</v>
      </c>
      <c r="K1" s="18" t="s">
        <v>107</v>
      </c>
      <c r="L1" s="132" t="s">
        <v>108</v>
      </c>
      <c r="M1" s="132"/>
      <c r="N1" s="132"/>
      <c r="O1" s="132"/>
      <c r="P1" s="132"/>
      <c r="Q1" s="132"/>
      <c r="R1" s="132"/>
      <c r="S1" s="132"/>
      <c r="T1" s="132"/>
      <c r="U1" s="133"/>
      <c r="V1" s="133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100</v>
      </c>
      <c r="AZ2" s="134" t="s">
        <v>1000</v>
      </c>
      <c r="BA2" s="134" t="s">
        <v>1001</v>
      </c>
      <c r="BB2" s="134" t="s">
        <v>35</v>
      </c>
      <c r="BC2" s="134" t="s">
        <v>1002</v>
      </c>
      <c r="BD2" s="13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88</v>
      </c>
      <c r="AZ3" s="134" t="s">
        <v>1003</v>
      </c>
      <c r="BA3" s="134" t="s">
        <v>35</v>
      </c>
      <c r="BB3" s="134" t="s">
        <v>35</v>
      </c>
      <c r="BC3" s="134" t="s">
        <v>1004</v>
      </c>
      <c r="BD3" s="134" t="s">
        <v>88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29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>
      <c r="B6" s="28"/>
      <c r="C6" s="29"/>
      <c r="D6" s="37" t="s">
        <v>16</v>
      </c>
      <c r="E6" s="29"/>
      <c r="F6" s="29"/>
      <c r="G6" s="29"/>
      <c r="H6" s="29"/>
      <c r="I6" s="29"/>
      <c r="J6" s="29"/>
      <c r="K6" s="31"/>
    </row>
    <row r="7" ht="16.5" customHeight="1">
      <c r="B7" s="28"/>
      <c r="C7" s="29"/>
      <c r="D7" s="29"/>
      <c r="E7" s="135" t="str">
        <f>'Rekapitulace stavby'!K6</f>
        <v>Rekonstrukce kanalizační stoky AIa v ul. Písečná, Kolín</v>
      </c>
      <c r="F7" s="37"/>
      <c r="G7" s="37"/>
      <c r="H7" s="37"/>
      <c r="I7" s="29"/>
      <c r="J7" s="29"/>
      <c r="K7" s="31"/>
    </row>
    <row r="8" s="1" customFormat="1">
      <c r="B8" s="41"/>
      <c r="C8" s="42"/>
      <c r="D8" s="37" t="s">
        <v>127</v>
      </c>
      <c r="E8" s="42"/>
      <c r="F8" s="42"/>
      <c r="G8" s="42"/>
      <c r="H8" s="42"/>
      <c r="I8" s="42"/>
      <c r="J8" s="42"/>
      <c r="K8" s="46"/>
    </row>
    <row r="9" s="1" customFormat="1" ht="36.96" customHeight="1">
      <c r="B9" s="41"/>
      <c r="C9" s="42"/>
      <c r="D9" s="42"/>
      <c r="E9" s="136" t="s">
        <v>1005</v>
      </c>
      <c r="F9" s="42"/>
      <c r="G9" s="42"/>
      <c r="H9" s="42"/>
      <c r="I9" s="42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42"/>
      <c r="J10" s="42"/>
      <c r="K10" s="46"/>
    </row>
    <row r="11" s="1" customFormat="1" ht="14.4" customHeight="1">
      <c r="B11" s="41"/>
      <c r="C11" s="42"/>
      <c r="D11" s="37" t="s">
        <v>18</v>
      </c>
      <c r="E11" s="42"/>
      <c r="F11" s="34" t="s">
        <v>19</v>
      </c>
      <c r="G11" s="42"/>
      <c r="H11" s="42"/>
      <c r="I11" s="37" t="s">
        <v>20</v>
      </c>
      <c r="J11" s="34" t="s">
        <v>35</v>
      </c>
      <c r="K11" s="46"/>
    </row>
    <row r="12" s="1" customFormat="1" ht="14.4" customHeight="1">
      <c r="B12" s="41"/>
      <c r="C12" s="42"/>
      <c r="D12" s="37" t="s">
        <v>22</v>
      </c>
      <c r="E12" s="42"/>
      <c r="F12" s="34" t="s">
        <v>23</v>
      </c>
      <c r="G12" s="42"/>
      <c r="H12" s="42"/>
      <c r="I12" s="37" t="s">
        <v>24</v>
      </c>
      <c r="J12" s="137" t="str">
        <f>'Rekapitulace stavby'!AN8</f>
        <v>3. 1. 2018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42"/>
      <c r="J13" s="42"/>
      <c r="K13" s="46"/>
    </row>
    <row r="14" s="1" customFormat="1" ht="14.4" customHeight="1">
      <c r="B14" s="41"/>
      <c r="C14" s="42"/>
      <c r="D14" s="37" t="s">
        <v>30</v>
      </c>
      <c r="E14" s="42"/>
      <c r="F14" s="42"/>
      <c r="G14" s="42"/>
      <c r="H14" s="42"/>
      <c r="I14" s="37" t="s">
        <v>31</v>
      </c>
      <c r="J14" s="34" t="s">
        <v>32</v>
      </c>
      <c r="K14" s="46"/>
    </row>
    <row r="15" s="1" customFormat="1" ht="18" customHeight="1">
      <c r="B15" s="41"/>
      <c r="C15" s="42"/>
      <c r="D15" s="42"/>
      <c r="E15" s="34" t="s">
        <v>33</v>
      </c>
      <c r="F15" s="42"/>
      <c r="G15" s="42"/>
      <c r="H15" s="42"/>
      <c r="I15" s="37" t="s">
        <v>34</v>
      </c>
      <c r="J15" s="34" t="s">
        <v>35</v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42"/>
      <c r="J16" s="42"/>
      <c r="K16" s="46"/>
    </row>
    <row r="17" s="1" customFormat="1" ht="14.4" customHeight="1">
      <c r="B17" s="41"/>
      <c r="C17" s="42"/>
      <c r="D17" s="37" t="s">
        <v>36</v>
      </c>
      <c r="E17" s="42"/>
      <c r="F17" s="42"/>
      <c r="G17" s="42"/>
      <c r="H17" s="42"/>
      <c r="I17" s="37" t="s">
        <v>31</v>
      </c>
      <c r="J17" s="34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 xml:space="preserve"> </v>
      </c>
      <c r="F18" s="42"/>
      <c r="G18" s="42"/>
      <c r="H18" s="42"/>
      <c r="I18" s="37" t="s">
        <v>34</v>
      </c>
      <c r="J18" s="34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42"/>
      <c r="J19" s="42"/>
      <c r="K19" s="46"/>
    </row>
    <row r="20" s="1" customFormat="1" ht="14.4" customHeight="1">
      <c r="B20" s="41"/>
      <c r="C20" s="42"/>
      <c r="D20" s="37" t="s">
        <v>38</v>
      </c>
      <c r="E20" s="42"/>
      <c r="F20" s="42"/>
      <c r="G20" s="42"/>
      <c r="H20" s="42"/>
      <c r="I20" s="37" t="s">
        <v>31</v>
      </c>
      <c r="J20" s="34" t="s">
        <v>39</v>
      </c>
      <c r="K20" s="46"/>
    </row>
    <row r="21" s="1" customFormat="1" ht="18" customHeight="1">
      <c r="B21" s="41"/>
      <c r="C21" s="42"/>
      <c r="D21" s="42"/>
      <c r="E21" s="34" t="s">
        <v>40</v>
      </c>
      <c r="F21" s="42"/>
      <c r="G21" s="42"/>
      <c r="H21" s="42"/>
      <c r="I21" s="37" t="s">
        <v>34</v>
      </c>
      <c r="J21" s="34" t="s">
        <v>35</v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42"/>
      <c r="J22" s="42"/>
      <c r="K22" s="46"/>
    </row>
    <row r="23" s="1" customFormat="1" ht="14.4" customHeight="1">
      <c r="B23" s="41"/>
      <c r="C23" s="42"/>
      <c r="D23" s="37" t="s">
        <v>42</v>
      </c>
      <c r="E23" s="42"/>
      <c r="F23" s="42"/>
      <c r="G23" s="42"/>
      <c r="H23" s="42"/>
      <c r="I23" s="42"/>
      <c r="J23" s="42"/>
      <c r="K23" s="46"/>
    </row>
    <row r="24" s="6" customFormat="1" ht="16.5" customHeight="1">
      <c r="B24" s="138"/>
      <c r="C24" s="139"/>
      <c r="D24" s="139"/>
      <c r="E24" s="39" t="s">
        <v>35</v>
      </c>
      <c r="F24" s="39"/>
      <c r="G24" s="39"/>
      <c r="H24" s="39"/>
      <c r="I24" s="139"/>
      <c r="J24" s="139"/>
      <c r="K24" s="140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42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01"/>
      <c r="J26" s="101"/>
      <c r="K26" s="141"/>
    </row>
    <row r="27" s="1" customFormat="1" ht="25.44" customHeight="1">
      <c r="B27" s="41"/>
      <c r="C27" s="42"/>
      <c r="D27" s="142" t="s">
        <v>44</v>
      </c>
      <c r="E27" s="42"/>
      <c r="F27" s="42"/>
      <c r="G27" s="42"/>
      <c r="H27" s="42"/>
      <c r="I27" s="42"/>
      <c r="J27" s="143">
        <f>ROUND(J84,2)</f>
        <v>2815197.5099999998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01"/>
      <c r="J28" s="101"/>
      <c r="K28" s="141"/>
    </row>
    <row r="29" s="1" customFormat="1" ht="14.4" customHeight="1">
      <c r="B29" s="41"/>
      <c r="C29" s="42"/>
      <c r="D29" s="42"/>
      <c r="E29" s="42"/>
      <c r="F29" s="47" t="s">
        <v>46</v>
      </c>
      <c r="G29" s="42"/>
      <c r="H29" s="42"/>
      <c r="I29" s="47" t="s">
        <v>45</v>
      </c>
      <c r="J29" s="47" t="s">
        <v>47</v>
      </c>
      <c r="K29" s="46"/>
    </row>
    <row r="30" s="1" customFormat="1" ht="14.4" customHeight="1">
      <c r="B30" s="41"/>
      <c r="C30" s="42"/>
      <c r="D30" s="50" t="s">
        <v>48</v>
      </c>
      <c r="E30" s="50" t="s">
        <v>49</v>
      </c>
      <c r="F30" s="144">
        <f>ROUND(SUM(BE84:BE326), 2)</f>
        <v>2815197.5099999998</v>
      </c>
      <c r="G30" s="42"/>
      <c r="H30" s="42"/>
      <c r="I30" s="145">
        <v>0.20999999999999999</v>
      </c>
      <c r="J30" s="144">
        <f>ROUND(ROUND((SUM(BE84:BE326)), 2)*I30, 2)</f>
        <v>591191.47999999998</v>
      </c>
      <c r="K30" s="46"/>
    </row>
    <row r="31" s="1" customFormat="1" ht="14.4" customHeight="1">
      <c r="B31" s="41"/>
      <c r="C31" s="42"/>
      <c r="D31" s="42"/>
      <c r="E31" s="50" t="s">
        <v>50</v>
      </c>
      <c r="F31" s="144">
        <f>ROUND(SUM(BF84:BF326), 2)</f>
        <v>0</v>
      </c>
      <c r="G31" s="42"/>
      <c r="H31" s="42"/>
      <c r="I31" s="145">
        <v>0.14999999999999999</v>
      </c>
      <c r="J31" s="144">
        <f>ROUND(ROUND((SUM(BF84:BF326)),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51</v>
      </c>
      <c r="F32" s="144">
        <f>ROUND(SUM(BG84:BG326), 2)</f>
        <v>0</v>
      </c>
      <c r="G32" s="42"/>
      <c r="H32" s="42"/>
      <c r="I32" s="145">
        <v>0.20999999999999999</v>
      </c>
      <c r="J32" s="144">
        <v>0</v>
      </c>
      <c r="K32" s="46"/>
    </row>
    <row r="33" hidden="1" s="1" customFormat="1" ht="14.4" customHeight="1">
      <c r="B33" s="41"/>
      <c r="C33" s="42"/>
      <c r="D33" s="42"/>
      <c r="E33" s="50" t="s">
        <v>52</v>
      </c>
      <c r="F33" s="144">
        <f>ROUND(SUM(BH84:BH326), 2)</f>
        <v>0</v>
      </c>
      <c r="G33" s="42"/>
      <c r="H33" s="42"/>
      <c r="I33" s="145">
        <v>0.14999999999999999</v>
      </c>
      <c r="J33" s="144">
        <v>0</v>
      </c>
      <c r="K33" s="46"/>
    </row>
    <row r="34" hidden="1" s="1" customFormat="1" ht="14.4" customHeight="1">
      <c r="B34" s="41"/>
      <c r="C34" s="42"/>
      <c r="D34" s="42"/>
      <c r="E34" s="50" t="s">
        <v>53</v>
      </c>
      <c r="F34" s="144">
        <f>ROUND(SUM(BI84:BI326), 2)</f>
        <v>0</v>
      </c>
      <c r="G34" s="42"/>
      <c r="H34" s="42"/>
      <c r="I34" s="145">
        <v>0</v>
      </c>
      <c r="J34" s="144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42"/>
      <c r="J35" s="42"/>
      <c r="K35" s="46"/>
    </row>
    <row r="36" s="1" customFormat="1" ht="25.44" customHeight="1">
      <c r="B36" s="41"/>
      <c r="C36" s="146"/>
      <c r="D36" s="147" t="s">
        <v>54</v>
      </c>
      <c r="E36" s="93"/>
      <c r="F36" s="93"/>
      <c r="G36" s="148" t="s">
        <v>55</v>
      </c>
      <c r="H36" s="149" t="s">
        <v>56</v>
      </c>
      <c r="I36" s="93"/>
      <c r="J36" s="150">
        <f>SUM(J27:J34)</f>
        <v>3406388.9899999998</v>
      </c>
      <c r="K36" s="151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63"/>
      <c r="J37" s="63"/>
      <c r="K37" s="64"/>
    </row>
    <row r="41" s="1" customFormat="1" ht="6.96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154"/>
    </row>
    <row r="42" s="1" customFormat="1" ht="36.96" customHeight="1">
      <c r="B42" s="41"/>
      <c r="C42" s="30" t="s">
        <v>129</v>
      </c>
      <c r="D42" s="42"/>
      <c r="E42" s="42"/>
      <c r="F42" s="42"/>
      <c r="G42" s="42"/>
      <c r="H42" s="42"/>
      <c r="I42" s="42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42"/>
      <c r="J43" s="42"/>
      <c r="K43" s="46"/>
    </row>
    <row r="44" s="1" customFormat="1" ht="14.4" customHeight="1">
      <c r="B44" s="41"/>
      <c r="C44" s="37" t="s">
        <v>16</v>
      </c>
      <c r="D44" s="42"/>
      <c r="E44" s="42"/>
      <c r="F44" s="42"/>
      <c r="G44" s="42"/>
      <c r="H44" s="42"/>
      <c r="I44" s="42"/>
      <c r="J44" s="42"/>
      <c r="K44" s="46"/>
    </row>
    <row r="45" s="1" customFormat="1" ht="16.5" customHeight="1">
      <c r="B45" s="41"/>
      <c r="C45" s="42"/>
      <c r="D45" s="42"/>
      <c r="E45" s="135" t="str">
        <f>E7</f>
        <v>Rekonstrukce kanalizační stoky AIa v ul. Písečná, Kolín</v>
      </c>
      <c r="F45" s="37"/>
      <c r="G45" s="37"/>
      <c r="H45" s="37"/>
      <c r="I45" s="42"/>
      <c r="J45" s="42"/>
      <c r="K45" s="46"/>
    </row>
    <row r="46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42"/>
      <c r="J46" s="42"/>
      <c r="K46" s="46"/>
    </row>
    <row r="47" s="1" customFormat="1" ht="17.25" customHeight="1">
      <c r="B47" s="41"/>
      <c r="C47" s="42"/>
      <c r="D47" s="42"/>
      <c r="E47" s="136" t="str">
        <f>E9</f>
        <v>SO 05 - Komunikace</v>
      </c>
      <c r="F47" s="42"/>
      <c r="G47" s="42"/>
      <c r="H47" s="42"/>
      <c r="I47" s="42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42"/>
      <c r="J48" s="42"/>
      <c r="K48" s="46"/>
    </row>
    <row r="49" s="1" customFormat="1" ht="18" customHeight="1">
      <c r="B49" s="41"/>
      <c r="C49" s="37" t="s">
        <v>22</v>
      </c>
      <c r="D49" s="42"/>
      <c r="E49" s="42"/>
      <c r="F49" s="34" t="str">
        <f>F12</f>
        <v>Kolín</v>
      </c>
      <c r="G49" s="42"/>
      <c r="H49" s="42"/>
      <c r="I49" s="37" t="s">
        <v>24</v>
      </c>
      <c r="J49" s="137" t="str">
        <f>IF(J12="","",J12)</f>
        <v>3. 1. 2018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42"/>
      <c r="J50" s="42"/>
      <c r="K50" s="46"/>
    </row>
    <row r="51" s="1" customFormat="1">
      <c r="B51" s="41"/>
      <c r="C51" s="37" t="s">
        <v>30</v>
      </c>
      <c r="D51" s="42"/>
      <c r="E51" s="42"/>
      <c r="F51" s="34" t="str">
        <f>E15</f>
        <v>Město Kolín, Karlovo nám. 78, 280 02 Kolín</v>
      </c>
      <c r="G51" s="42"/>
      <c r="H51" s="42"/>
      <c r="I51" s="37" t="s">
        <v>38</v>
      </c>
      <c r="J51" s="39" t="str">
        <f>E21</f>
        <v>LK PROJEKT s.r.o., ul.28.října 933/11, Čelákovice</v>
      </c>
      <c r="K51" s="46"/>
    </row>
    <row r="52" s="1" customFormat="1" ht="14.4" customHeight="1">
      <c r="B52" s="41"/>
      <c r="C52" s="37" t="s">
        <v>36</v>
      </c>
      <c r="D52" s="42"/>
      <c r="E52" s="42"/>
      <c r="F52" s="34" t="str">
        <f>IF(E18="","",E18)</f>
        <v xml:space="preserve"> </v>
      </c>
      <c r="G52" s="42"/>
      <c r="H52" s="42"/>
      <c r="I52" s="42"/>
      <c r="J52" s="155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42"/>
      <c r="J53" s="42"/>
      <c r="K53" s="46"/>
    </row>
    <row r="54" s="1" customFormat="1" ht="29.28" customHeight="1">
      <c r="B54" s="41"/>
      <c r="C54" s="156" t="s">
        <v>130</v>
      </c>
      <c r="D54" s="146"/>
      <c r="E54" s="146"/>
      <c r="F54" s="146"/>
      <c r="G54" s="146"/>
      <c r="H54" s="146"/>
      <c r="I54" s="146"/>
      <c r="J54" s="157" t="s">
        <v>131</v>
      </c>
      <c r="K54" s="158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42"/>
      <c r="J55" s="42"/>
      <c r="K55" s="46"/>
    </row>
    <row r="56" s="1" customFormat="1" ht="29.28" customHeight="1">
      <c r="B56" s="41"/>
      <c r="C56" s="159" t="s">
        <v>132</v>
      </c>
      <c r="D56" s="42"/>
      <c r="E56" s="42"/>
      <c r="F56" s="42"/>
      <c r="G56" s="42"/>
      <c r="H56" s="42"/>
      <c r="I56" s="42"/>
      <c r="J56" s="143">
        <f>J84</f>
        <v>2815197.5099999998</v>
      </c>
      <c r="K56" s="46"/>
      <c r="AU56" s="24" t="s">
        <v>133</v>
      </c>
    </row>
    <row r="57" s="7" customFormat="1" ht="24.96" customHeight="1">
      <c r="B57" s="160"/>
      <c r="C57" s="161"/>
      <c r="D57" s="162" t="s">
        <v>134</v>
      </c>
      <c r="E57" s="163"/>
      <c r="F57" s="163"/>
      <c r="G57" s="163"/>
      <c r="H57" s="163"/>
      <c r="I57" s="163"/>
      <c r="J57" s="164">
        <f>J85</f>
        <v>2757585.96</v>
      </c>
      <c r="K57" s="165"/>
    </row>
    <row r="58" s="8" customFormat="1" ht="19.92" customHeight="1">
      <c r="B58" s="166"/>
      <c r="C58" s="167"/>
      <c r="D58" s="168" t="s">
        <v>135</v>
      </c>
      <c r="E58" s="169"/>
      <c r="F58" s="169"/>
      <c r="G58" s="169"/>
      <c r="H58" s="169"/>
      <c r="I58" s="169"/>
      <c r="J58" s="170">
        <f>J86</f>
        <v>301930.63999999996</v>
      </c>
      <c r="K58" s="171"/>
    </row>
    <row r="59" s="8" customFormat="1" ht="19.92" customHeight="1">
      <c r="B59" s="166"/>
      <c r="C59" s="167"/>
      <c r="D59" s="168" t="s">
        <v>138</v>
      </c>
      <c r="E59" s="169"/>
      <c r="F59" s="169"/>
      <c r="G59" s="169"/>
      <c r="H59" s="169"/>
      <c r="I59" s="169"/>
      <c r="J59" s="170">
        <f>J146</f>
        <v>1380302.0699999998</v>
      </c>
      <c r="K59" s="171"/>
    </row>
    <row r="60" s="8" customFormat="1" ht="19.92" customHeight="1">
      <c r="B60" s="166"/>
      <c r="C60" s="167"/>
      <c r="D60" s="168" t="s">
        <v>141</v>
      </c>
      <c r="E60" s="169"/>
      <c r="F60" s="169"/>
      <c r="G60" s="169"/>
      <c r="H60" s="169"/>
      <c r="I60" s="169"/>
      <c r="J60" s="170">
        <f>J246</f>
        <v>785957.15000000002</v>
      </c>
      <c r="K60" s="171"/>
    </row>
    <row r="61" s="8" customFormat="1" ht="19.92" customHeight="1">
      <c r="B61" s="166"/>
      <c r="C61" s="167"/>
      <c r="D61" s="168" t="s">
        <v>142</v>
      </c>
      <c r="E61" s="169"/>
      <c r="F61" s="169"/>
      <c r="G61" s="169"/>
      <c r="H61" s="169"/>
      <c r="I61" s="169"/>
      <c r="J61" s="170">
        <f>J304</f>
        <v>261326.38999999996</v>
      </c>
      <c r="K61" s="171"/>
    </row>
    <row r="62" s="8" customFormat="1" ht="19.92" customHeight="1">
      <c r="B62" s="166"/>
      <c r="C62" s="167"/>
      <c r="D62" s="168" t="s">
        <v>143</v>
      </c>
      <c r="E62" s="169"/>
      <c r="F62" s="169"/>
      <c r="G62" s="169"/>
      <c r="H62" s="169"/>
      <c r="I62" s="169"/>
      <c r="J62" s="170">
        <f>J315</f>
        <v>28069.709999999999</v>
      </c>
      <c r="K62" s="171"/>
    </row>
    <row r="63" s="7" customFormat="1" ht="24.96" customHeight="1">
      <c r="B63" s="160"/>
      <c r="C63" s="161"/>
      <c r="D63" s="162" t="s">
        <v>775</v>
      </c>
      <c r="E63" s="163"/>
      <c r="F63" s="163"/>
      <c r="G63" s="163"/>
      <c r="H63" s="163"/>
      <c r="I63" s="163"/>
      <c r="J63" s="164">
        <f>J318</f>
        <v>57611.549999999996</v>
      </c>
      <c r="K63" s="165"/>
    </row>
    <row r="64" s="8" customFormat="1" ht="19.92" customHeight="1">
      <c r="B64" s="166"/>
      <c r="C64" s="167"/>
      <c r="D64" s="168" t="s">
        <v>1006</v>
      </c>
      <c r="E64" s="169"/>
      <c r="F64" s="169"/>
      <c r="G64" s="169"/>
      <c r="H64" s="169"/>
      <c r="I64" s="169"/>
      <c r="J64" s="170">
        <f>J319</f>
        <v>57611.549999999996</v>
      </c>
      <c r="K64" s="171"/>
    </row>
    <row r="65" s="1" customFormat="1" ht="21.84" customHeight="1">
      <c r="B65" s="41"/>
      <c r="C65" s="42"/>
      <c r="D65" s="42"/>
      <c r="E65" s="42"/>
      <c r="F65" s="42"/>
      <c r="G65" s="42"/>
      <c r="H65" s="42"/>
      <c r="I65" s="42"/>
      <c r="J65" s="42"/>
      <c r="K65" s="46"/>
    </row>
    <row r="66" s="1" customFormat="1" ht="6.96" customHeight="1">
      <c r="B66" s="62"/>
      <c r="C66" s="63"/>
      <c r="D66" s="63"/>
      <c r="E66" s="63"/>
      <c r="F66" s="63"/>
      <c r="G66" s="63"/>
      <c r="H66" s="63"/>
      <c r="I66" s="63"/>
      <c r="J66" s="63"/>
      <c r="K66" s="64"/>
    </row>
    <row r="70" s="1" customFormat="1" ht="6.96" customHeight="1"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67"/>
    </row>
    <row r="71" s="1" customFormat="1" ht="36.96" customHeight="1">
      <c r="B71" s="41"/>
      <c r="C71" s="68" t="s">
        <v>144</v>
      </c>
      <c r="D71" s="69"/>
      <c r="E71" s="69"/>
      <c r="F71" s="69"/>
      <c r="G71" s="69"/>
      <c r="H71" s="69"/>
      <c r="I71" s="69"/>
      <c r="J71" s="69"/>
      <c r="K71" s="69"/>
      <c r="L71" s="67"/>
    </row>
    <row r="72" s="1" customFormat="1" ht="6.96" customHeight="1">
      <c r="B72" s="41"/>
      <c r="C72" s="69"/>
      <c r="D72" s="69"/>
      <c r="E72" s="69"/>
      <c r="F72" s="69"/>
      <c r="G72" s="69"/>
      <c r="H72" s="69"/>
      <c r="I72" s="69"/>
      <c r="J72" s="69"/>
      <c r="K72" s="69"/>
      <c r="L72" s="67"/>
    </row>
    <row r="73" s="1" customFormat="1" ht="14.4" customHeight="1">
      <c r="B73" s="41"/>
      <c r="C73" s="71" t="s">
        <v>16</v>
      </c>
      <c r="D73" s="69"/>
      <c r="E73" s="69"/>
      <c r="F73" s="69"/>
      <c r="G73" s="69"/>
      <c r="H73" s="69"/>
      <c r="I73" s="69"/>
      <c r="J73" s="69"/>
      <c r="K73" s="69"/>
      <c r="L73" s="67"/>
    </row>
    <row r="74" s="1" customFormat="1" ht="16.5" customHeight="1">
      <c r="B74" s="41"/>
      <c r="C74" s="69"/>
      <c r="D74" s="69"/>
      <c r="E74" s="172" t="str">
        <f>E7</f>
        <v>Rekonstrukce kanalizační stoky AIa v ul. Písečná, Kolín</v>
      </c>
      <c r="F74" s="71"/>
      <c r="G74" s="71"/>
      <c r="H74" s="71"/>
      <c r="I74" s="69"/>
      <c r="J74" s="69"/>
      <c r="K74" s="69"/>
      <c r="L74" s="67"/>
    </row>
    <row r="75" s="1" customFormat="1" ht="14.4" customHeight="1">
      <c r="B75" s="41"/>
      <c r="C75" s="71" t="s">
        <v>127</v>
      </c>
      <c r="D75" s="69"/>
      <c r="E75" s="69"/>
      <c r="F75" s="69"/>
      <c r="G75" s="69"/>
      <c r="H75" s="69"/>
      <c r="I75" s="69"/>
      <c r="J75" s="69"/>
      <c r="K75" s="69"/>
      <c r="L75" s="67"/>
    </row>
    <row r="76" s="1" customFormat="1" ht="17.25" customHeight="1">
      <c r="B76" s="41"/>
      <c r="C76" s="69"/>
      <c r="D76" s="69"/>
      <c r="E76" s="77" t="str">
        <f>E9</f>
        <v>SO 05 - Komunikace</v>
      </c>
      <c r="F76" s="69"/>
      <c r="G76" s="69"/>
      <c r="H76" s="69"/>
      <c r="I76" s="69"/>
      <c r="J76" s="69"/>
      <c r="K76" s="69"/>
      <c r="L76" s="67"/>
    </row>
    <row r="77" s="1" customFormat="1" ht="6.96" customHeight="1">
      <c r="B77" s="41"/>
      <c r="C77" s="69"/>
      <c r="D77" s="69"/>
      <c r="E77" s="69"/>
      <c r="F77" s="69"/>
      <c r="G77" s="69"/>
      <c r="H77" s="69"/>
      <c r="I77" s="69"/>
      <c r="J77" s="69"/>
      <c r="K77" s="69"/>
      <c r="L77" s="67"/>
    </row>
    <row r="78" s="1" customFormat="1" ht="18" customHeight="1">
      <c r="B78" s="41"/>
      <c r="C78" s="71" t="s">
        <v>22</v>
      </c>
      <c r="D78" s="69"/>
      <c r="E78" s="69"/>
      <c r="F78" s="173" t="str">
        <f>F12</f>
        <v>Kolín</v>
      </c>
      <c r="G78" s="69"/>
      <c r="H78" s="69"/>
      <c r="I78" s="71" t="s">
        <v>24</v>
      </c>
      <c r="J78" s="80" t="str">
        <f>IF(J12="","",J12)</f>
        <v>3. 1. 2018</v>
      </c>
      <c r="K78" s="69"/>
      <c r="L78" s="67"/>
    </row>
    <row r="79" s="1" customFormat="1" ht="6.96" customHeight="1">
      <c r="B79" s="41"/>
      <c r="C79" s="69"/>
      <c r="D79" s="69"/>
      <c r="E79" s="69"/>
      <c r="F79" s="69"/>
      <c r="G79" s="69"/>
      <c r="H79" s="69"/>
      <c r="I79" s="69"/>
      <c r="J79" s="69"/>
      <c r="K79" s="69"/>
      <c r="L79" s="67"/>
    </row>
    <row r="80" s="1" customFormat="1">
      <c r="B80" s="41"/>
      <c r="C80" s="71" t="s">
        <v>30</v>
      </c>
      <c r="D80" s="69"/>
      <c r="E80" s="69"/>
      <c r="F80" s="173" t="str">
        <f>E15</f>
        <v>Město Kolín, Karlovo nám. 78, 280 02 Kolín</v>
      </c>
      <c r="G80" s="69"/>
      <c r="H80" s="69"/>
      <c r="I80" s="71" t="s">
        <v>38</v>
      </c>
      <c r="J80" s="173" t="str">
        <f>E21</f>
        <v>LK PROJEKT s.r.o., ul.28.října 933/11, Čelákovice</v>
      </c>
      <c r="K80" s="69"/>
      <c r="L80" s="67"/>
    </row>
    <row r="81" s="1" customFormat="1" ht="14.4" customHeight="1">
      <c r="B81" s="41"/>
      <c r="C81" s="71" t="s">
        <v>36</v>
      </c>
      <c r="D81" s="69"/>
      <c r="E81" s="69"/>
      <c r="F81" s="173" t="str">
        <f>IF(E18="","",E18)</f>
        <v xml:space="preserve"> </v>
      </c>
      <c r="G81" s="69"/>
      <c r="H81" s="69"/>
      <c r="I81" s="69"/>
      <c r="J81" s="69"/>
      <c r="K81" s="69"/>
      <c r="L81" s="67"/>
    </row>
    <row r="82" s="1" customFormat="1" ht="10.32" customHeight="1">
      <c r="B82" s="41"/>
      <c r="C82" s="69"/>
      <c r="D82" s="69"/>
      <c r="E82" s="69"/>
      <c r="F82" s="69"/>
      <c r="G82" s="69"/>
      <c r="H82" s="69"/>
      <c r="I82" s="69"/>
      <c r="J82" s="69"/>
      <c r="K82" s="69"/>
      <c r="L82" s="67"/>
    </row>
    <row r="83" s="9" customFormat="1" ht="29.28" customHeight="1">
      <c r="B83" s="174"/>
      <c r="C83" s="175" t="s">
        <v>145</v>
      </c>
      <c r="D83" s="176" t="s">
        <v>63</v>
      </c>
      <c r="E83" s="176" t="s">
        <v>59</v>
      </c>
      <c r="F83" s="176" t="s">
        <v>146</v>
      </c>
      <c r="G83" s="176" t="s">
        <v>147</v>
      </c>
      <c r="H83" s="176" t="s">
        <v>148</v>
      </c>
      <c r="I83" s="176" t="s">
        <v>149</v>
      </c>
      <c r="J83" s="176" t="s">
        <v>131</v>
      </c>
      <c r="K83" s="177" t="s">
        <v>150</v>
      </c>
      <c r="L83" s="178"/>
      <c r="M83" s="97" t="s">
        <v>151</v>
      </c>
      <c r="N83" s="98" t="s">
        <v>48</v>
      </c>
      <c r="O83" s="98" t="s">
        <v>152</v>
      </c>
      <c r="P83" s="98" t="s">
        <v>153</v>
      </c>
      <c r="Q83" s="98" t="s">
        <v>154</v>
      </c>
      <c r="R83" s="98" t="s">
        <v>155</v>
      </c>
      <c r="S83" s="98" t="s">
        <v>156</v>
      </c>
      <c r="T83" s="99" t="s">
        <v>157</v>
      </c>
    </row>
    <row r="84" s="1" customFormat="1" ht="29.28" customHeight="1">
      <c r="B84" s="41"/>
      <c r="C84" s="103" t="s">
        <v>132</v>
      </c>
      <c r="D84" s="69"/>
      <c r="E84" s="69"/>
      <c r="F84" s="69"/>
      <c r="G84" s="69"/>
      <c r="H84" s="69"/>
      <c r="I84" s="69"/>
      <c r="J84" s="179">
        <f>BK84</f>
        <v>2815197.5099999998</v>
      </c>
      <c r="K84" s="69"/>
      <c r="L84" s="67"/>
      <c r="M84" s="100"/>
      <c r="N84" s="101"/>
      <c r="O84" s="101"/>
      <c r="P84" s="180">
        <f>P85+P318</f>
        <v>1761.878606</v>
      </c>
      <c r="Q84" s="101"/>
      <c r="R84" s="180">
        <f>R85+R318</f>
        <v>392.25670405</v>
      </c>
      <c r="S84" s="101"/>
      <c r="T84" s="181">
        <f>T85+T318</f>
        <v>748.25085400000012</v>
      </c>
      <c r="AT84" s="24" t="s">
        <v>77</v>
      </c>
      <c r="AU84" s="24" t="s">
        <v>133</v>
      </c>
      <c r="BK84" s="182">
        <f>BK85+BK318</f>
        <v>2815197.5099999998</v>
      </c>
    </row>
    <row r="85" s="10" customFormat="1" ht="37.44" customHeight="1">
      <c r="B85" s="183"/>
      <c r="C85" s="184"/>
      <c r="D85" s="185" t="s">
        <v>77</v>
      </c>
      <c r="E85" s="186" t="s">
        <v>158</v>
      </c>
      <c r="F85" s="186" t="s">
        <v>159</v>
      </c>
      <c r="G85" s="184"/>
      <c r="H85" s="184"/>
      <c r="I85" s="184"/>
      <c r="J85" s="187">
        <f>BK85</f>
        <v>2757585.96</v>
      </c>
      <c r="K85" s="184"/>
      <c r="L85" s="188"/>
      <c r="M85" s="189"/>
      <c r="N85" s="190"/>
      <c r="O85" s="190"/>
      <c r="P85" s="191">
        <f>P86+P146+P246+P304+P315</f>
        <v>1725.492362</v>
      </c>
      <c r="Q85" s="190"/>
      <c r="R85" s="191">
        <f>R86+R146+R246+R304+R315</f>
        <v>392.03543635</v>
      </c>
      <c r="S85" s="190"/>
      <c r="T85" s="192">
        <f>T86+T146+T246+T304+T315</f>
        <v>748.25085400000012</v>
      </c>
      <c r="AR85" s="193" t="s">
        <v>86</v>
      </c>
      <c r="AT85" s="194" t="s">
        <v>77</v>
      </c>
      <c r="AU85" s="194" t="s">
        <v>78</v>
      </c>
      <c r="AY85" s="193" t="s">
        <v>160</v>
      </c>
      <c r="BK85" s="195">
        <f>BK86+BK146+BK246+BK304+BK315</f>
        <v>2757585.96</v>
      </c>
    </row>
    <row r="86" s="10" customFormat="1" ht="19.92" customHeight="1">
      <c r="B86" s="183"/>
      <c r="C86" s="184"/>
      <c r="D86" s="185" t="s">
        <v>77</v>
      </c>
      <c r="E86" s="196" t="s">
        <v>86</v>
      </c>
      <c r="F86" s="196" t="s">
        <v>161</v>
      </c>
      <c r="G86" s="184"/>
      <c r="H86" s="184"/>
      <c r="I86" s="184"/>
      <c r="J86" s="197">
        <f>BK86</f>
        <v>301930.63999999996</v>
      </c>
      <c r="K86" s="184"/>
      <c r="L86" s="188"/>
      <c r="M86" s="189"/>
      <c r="N86" s="190"/>
      <c r="O86" s="190"/>
      <c r="P86" s="191">
        <f>SUM(P87:P145)</f>
        <v>528.93998900000008</v>
      </c>
      <c r="Q86" s="190"/>
      <c r="R86" s="191">
        <f>SUM(R87:R145)</f>
        <v>0.18785424000000001</v>
      </c>
      <c r="S86" s="190"/>
      <c r="T86" s="192">
        <f>SUM(T87:T145)</f>
        <v>613.50380800000005</v>
      </c>
      <c r="AR86" s="193" t="s">
        <v>86</v>
      </c>
      <c r="AT86" s="194" t="s">
        <v>77</v>
      </c>
      <c r="AU86" s="194" t="s">
        <v>86</v>
      </c>
      <c r="AY86" s="193" t="s">
        <v>160</v>
      </c>
      <c r="BK86" s="195">
        <f>SUM(BK87:BK145)</f>
        <v>301930.63999999996</v>
      </c>
    </row>
    <row r="87" s="1" customFormat="1" ht="51" customHeight="1">
      <c r="B87" s="41"/>
      <c r="C87" s="198" t="s">
        <v>86</v>
      </c>
      <c r="D87" s="198" t="s">
        <v>162</v>
      </c>
      <c r="E87" s="199" t="s">
        <v>1007</v>
      </c>
      <c r="F87" s="200" t="s">
        <v>1008</v>
      </c>
      <c r="G87" s="201" t="s">
        <v>165</v>
      </c>
      <c r="H87" s="202">
        <v>550.70000000000005</v>
      </c>
      <c r="I87" s="203">
        <v>20.699999999999999</v>
      </c>
      <c r="J87" s="203">
        <f>ROUND(I87*H87,2)</f>
        <v>11399.49</v>
      </c>
      <c r="K87" s="200" t="s">
        <v>166</v>
      </c>
      <c r="L87" s="67"/>
      <c r="M87" s="204" t="s">
        <v>35</v>
      </c>
      <c r="N87" s="205" t="s">
        <v>49</v>
      </c>
      <c r="O87" s="206">
        <v>0.050000000000000003</v>
      </c>
      <c r="P87" s="206">
        <f>O87*H87</f>
        <v>27.535000000000004</v>
      </c>
      <c r="Q87" s="206">
        <v>0</v>
      </c>
      <c r="R87" s="206">
        <f>Q87*H87</f>
        <v>0</v>
      </c>
      <c r="S87" s="206">
        <v>0.17000000000000001</v>
      </c>
      <c r="T87" s="207">
        <f>S87*H87</f>
        <v>93.619000000000014</v>
      </c>
      <c r="AR87" s="24" t="s">
        <v>167</v>
      </c>
      <c r="AT87" s="24" t="s">
        <v>162</v>
      </c>
      <c r="AU87" s="24" t="s">
        <v>88</v>
      </c>
      <c r="AY87" s="24" t="s">
        <v>160</v>
      </c>
      <c r="BE87" s="208">
        <f>IF(N87="základní",J87,0)</f>
        <v>11399.49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24" t="s">
        <v>86</v>
      </c>
      <c r="BK87" s="208">
        <f>ROUND(I87*H87,2)</f>
        <v>11399.49</v>
      </c>
      <c r="BL87" s="24" t="s">
        <v>167</v>
      </c>
      <c r="BM87" s="24" t="s">
        <v>1009</v>
      </c>
    </row>
    <row r="88" s="11" customFormat="1">
      <c r="B88" s="209"/>
      <c r="C88" s="210"/>
      <c r="D88" s="211" t="s">
        <v>169</v>
      </c>
      <c r="E88" s="212" t="s">
        <v>35</v>
      </c>
      <c r="F88" s="213" t="s">
        <v>170</v>
      </c>
      <c r="G88" s="210"/>
      <c r="H88" s="214">
        <v>230.44999999999999</v>
      </c>
      <c r="I88" s="210"/>
      <c r="J88" s="210"/>
      <c r="K88" s="210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169</v>
      </c>
      <c r="AU88" s="219" t="s">
        <v>88</v>
      </c>
      <c r="AV88" s="11" t="s">
        <v>88</v>
      </c>
      <c r="AW88" s="11" t="s">
        <v>41</v>
      </c>
      <c r="AX88" s="11" t="s">
        <v>78</v>
      </c>
      <c r="AY88" s="219" t="s">
        <v>160</v>
      </c>
    </row>
    <row r="89" s="11" customFormat="1">
      <c r="B89" s="209"/>
      <c r="C89" s="210"/>
      <c r="D89" s="211" t="s">
        <v>169</v>
      </c>
      <c r="E89" s="212" t="s">
        <v>35</v>
      </c>
      <c r="F89" s="213" t="s">
        <v>171</v>
      </c>
      <c r="G89" s="210"/>
      <c r="H89" s="214">
        <v>1.8</v>
      </c>
      <c r="I89" s="210"/>
      <c r="J89" s="210"/>
      <c r="K89" s="210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169</v>
      </c>
      <c r="AU89" s="219" t="s">
        <v>88</v>
      </c>
      <c r="AV89" s="11" t="s">
        <v>88</v>
      </c>
      <c r="AW89" s="11" t="s">
        <v>41</v>
      </c>
      <c r="AX89" s="11" t="s">
        <v>78</v>
      </c>
      <c r="AY89" s="219" t="s">
        <v>160</v>
      </c>
    </row>
    <row r="90" s="11" customFormat="1">
      <c r="B90" s="209"/>
      <c r="C90" s="210"/>
      <c r="D90" s="211" t="s">
        <v>169</v>
      </c>
      <c r="E90" s="212" t="s">
        <v>35</v>
      </c>
      <c r="F90" s="213" t="s">
        <v>172</v>
      </c>
      <c r="G90" s="210"/>
      <c r="H90" s="214">
        <v>1.8</v>
      </c>
      <c r="I90" s="210"/>
      <c r="J90" s="210"/>
      <c r="K90" s="210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169</v>
      </c>
      <c r="AU90" s="219" t="s">
        <v>88</v>
      </c>
      <c r="AV90" s="11" t="s">
        <v>88</v>
      </c>
      <c r="AW90" s="11" t="s">
        <v>41</v>
      </c>
      <c r="AX90" s="11" t="s">
        <v>78</v>
      </c>
      <c r="AY90" s="219" t="s">
        <v>160</v>
      </c>
    </row>
    <row r="91" s="11" customFormat="1">
      <c r="B91" s="209"/>
      <c r="C91" s="210"/>
      <c r="D91" s="211" t="s">
        <v>169</v>
      </c>
      <c r="E91" s="212" t="s">
        <v>35</v>
      </c>
      <c r="F91" s="213" t="s">
        <v>173</v>
      </c>
      <c r="G91" s="210"/>
      <c r="H91" s="214">
        <v>1.8</v>
      </c>
      <c r="I91" s="210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169</v>
      </c>
      <c r="AU91" s="219" t="s">
        <v>88</v>
      </c>
      <c r="AV91" s="11" t="s">
        <v>88</v>
      </c>
      <c r="AW91" s="11" t="s">
        <v>41</v>
      </c>
      <c r="AX91" s="11" t="s">
        <v>78</v>
      </c>
      <c r="AY91" s="219" t="s">
        <v>160</v>
      </c>
    </row>
    <row r="92" s="11" customFormat="1">
      <c r="B92" s="209"/>
      <c r="C92" s="210"/>
      <c r="D92" s="211" t="s">
        <v>169</v>
      </c>
      <c r="E92" s="212" t="s">
        <v>35</v>
      </c>
      <c r="F92" s="213" t="s">
        <v>174</v>
      </c>
      <c r="G92" s="210"/>
      <c r="H92" s="214">
        <v>1.8</v>
      </c>
      <c r="I92" s="210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169</v>
      </c>
      <c r="AU92" s="219" t="s">
        <v>88</v>
      </c>
      <c r="AV92" s="11" t="s">
        <v>88</v>
      </c>
      <c r="AW92" s="11" t="s">
        <v>41</v>
      </c>
      <c r="AX92" s="11" t="s">
        <v>78</v>
      </c>
      <c r="AY92" s="219" t="s">
        <v>160</v>
      </c>
    </row>
    <row r="93" s="11" customFormat="1">
      <c r="B93" s="209"/>
      <c r="C93" s="210"/>
      <c r="D93" s="211" t="s">
        <v>169</v>
      </c>
      <c r="E93" s="212" t="s">
        <v>35</v>
      </c>
      <c r="F93" s="213" t="s">
        <v>175</v>
      </c>
      <c r="G93" s="210"/>
      <c r="H93" s="214">
        <v>2.8999999999999999</v>
      </c>
      <c r="I93" s="210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169</v>
      </c>
      <c r="AU93" s="219" t="s">
        <v>88</v>
      </c>
      <c r="AV93" s="11" t="s">
        <v>88</v>
      </c>
      <c r="AW93" s="11" t="s">
        <v>41</v>
      </c>
      <c r="AX93" s="11" t="s">
        <v>78</v>
      </c>
      <c r="AY93" s="219" t="s">
        <v>160</v>
      </c>
    </row>
    <row r="94" s="13" customFormat="1">
      <c r="B94" s="230"/>
      <c r="C94" s="231"/>
      <c r="D94" s="211" t="s">
        <v>169</v>
      </c>
      <c r="E94" s="232" t="s">
        <v>35</v>
      </c>
      <c r="F94" s="233" t="s">
        <v>1010</v>
      </c>
      <c r="G94" s="231"/>
      <c r="H94" s="232" t="s">
        <v>35</v>
      </c>
      <c r="I94" s="231"/>
      <c r="J94" s="231"/>
      <c r="K94" s="231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169</v>
      </c>
      <c r="AU94" s="238" t="s">
        <v>88</v>
      </c>
      <c r="AV94" s="13" t="s">
        <v>86</v>
      </c>
      <c r="AW94" s="13" t="s">
        <v>41</v>
      </c>
      <c r="AX94" s="13" t="s">
        <v>78</v>
      </c>
      <c r="AY94" s="238" t="s">
        <v>160</v>
      </c>
    </row>
    <row r="95" s="11" customFormat="1">
      <c r="B95" s="209"/>
      <c r="C95" s="210"/>
      <c r="D95" s="211" t="s">
        <v>169</v>
      </c>
      <c r="E95" s="212" t="s">
        <v>35</v>
      </c>
      <c r="F95" s="213" t="s">
        <v>599</v>
      </c>
      <c r="G95" s="210"/>
      <c r="H95" s="214">
        <v>79.650000000000006</v>
      </c>
      <c r="I95" s="210"/>
      <c r="J95" s="210"/>
      <c r="K95" s="210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169</v>
      </c>
      <c r="AU95" s="219" t="s">
        <v>88</v>
      </c>
      <c r="AV95" s="11" t="s">
        <v>88</v>
      </c>
      <c r="AW95" s="11" t="s">
        <v>41</v>
      </c>
      <c r="AX95" s="11" t="s">
        <v>78</v>
      </c>
      <c r="AY95" s="219" t="s">
        <v>160</v>
      </c>
    </row>
    <row r="96" s="11" customFormat="1">
      <c r="B96" s="209"/>
      <c r="C96" s="210"/>
      <c r="D96" s="211" t="s">
        <v>169</v>
      </c>
      <c r="E96" s="212" t="s">
        <v>35</v>
      </c>
      <c r="F96" s="213" t="s">
        <v>593</v>
      </c>
      <c r="G96" s="210"/>
      <c r="H96" s="214">
        <v>70</v>
      </c>
      <c r="I96" s="210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169</v>
      </c>
      <c r="AU96" s="219" t="s">
        <v>88</v>
      </c>
      <c r="AV96" s="11" t="s">
        <v>88</v>
      </c>
      <c r="AW96" s="11" t="s">
        <v>41</v>
      </c>
      <c r="AX96" s="11" t="s">
        <v>78</v>
      </c>
      <c r="AY96" s="219" t="s">
        <v>160</v>
      </c>
    </row>
    <row r="97" s="11" customFormat="1">
      <c r="B97" s="209"/>
      <c r="C97" s="210"/>
      <c r="D97" s="211" t="s">
        <v>169</v>
      </c>
      <c r="E97" s="212" t="s">
        <v>35</v>
      </c>
      <c r="F97" s="213" t="s">
        <v>594</v>
      </c>
      <c r="G97" s="210"/>
      <c r="H97" s="214">
        <v>14</v>
      </c>
      <c r="I97" s="210"/>
      <c r="J97" s="210"/>
      <c r="K97" s="210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169</v>
      </c>
      <c r="AU97" s="219" t="s">
        <v>88</v>
      </c>
      <c r="AV97" s="11" t="s">
        <v>88</v>
      </c>
      <c r="AW97" s="11" t="s">
        <v>41</v>
      </c>
      <c r="AX97" s="11" t="s">
        <v>78</v>
      </c>
      <c r="AY97" s="219" t="s">
        <v>160</v>
      </c>
    </row>
    <row r="98" s="11" customFormat="1">
      <c r="B98" s="209"/>
      <c r="C98" s="210"/>
      <c r="D98" s="211" t="s">
        <v>169</v>
      </c>
      <c r="E98" s="212" t="s">
        <v>35</v>
      </c>
      <c r="F98" s="213" t="s">
        <v>588</v>
      </c>
      <c r="G98" s="210"/>
      <c r="H98" s="214">
        <v>1.5</v>
      </c>
      <c r="I98" s="210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169</v>
      </c>
      <c r="AU98" s="219" t="s">
        <v>88</v>
      </c>
      <c r="AV98" s="11" t="s">
        <v>88</v>
      </c>
      <c r="AW98" s="11" t="s">
        <v>41</v>
      </c>
      <c r="AX98" s="11" t="s">
        <v>78</v>
      </c>
      <c r="AY98" s="219" t="s">
        <v>160</v>
      </c>
    </row>
    <row r="99" s="11" customFormat="1">
      <c r="B99" s="209"/>
      <c r="C99" s="210"/>
      <c r="D99" s="211" t="s">
        <v>169</v>
      </c>
      <c r="E99" s="212" t="s">
        <v>35</v>
      </c>
      <c r="F99" s="213" t="s">
        <v>592</v>
      </c>
      <c r="G99" s="210"/>
      <c r="H99" s="214">
        <v>3</v>
      </c>
      <c r="I99" s="210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169</v>
      </c>
      <c r="AU99" s="219" t="s">
        <v>88</v>
      </c>
      <c r="AV99" s="11" t="s">
        <v>88</v>
      </c>
      <c r="AW99" s="11" t="s">
        <v>41</v>
      </c>
      <c r="AX99" s="11" t="s">
        <v>78</v>
      </c>
      <c r="AY99" s="219" t="s">
        <v>160</v>
      </c>
    </row>
    <row r="100" s="13" customFormat="1">
      <c r="B100" s="230"/>
      <c r="C100" s="231"/>
      <c r="D100" s="211" t="s">
        <v>169</v>
      </c>
      <c r="E100" s="232" t="s">
        <v>35</v>
      </c>
      <c r="F100" s="233" t="s">
        <v>1011</v>
      </c>
      <c r="G100" s="231"/>
      <c r="H100" s="232" t="s">
        <v>35</v>
      </c>
      <c r="I100" s="231"/>
      <c r="J100" s="231"/>
      <c r="K100" s="231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169</v>
      </c>
      <c r="AU100" s="238" t="s">
        <v>88</v>
      </c>
      <c r="AV100" s="13" t="s">
        <v>86</v>
      </c>
      <c r="AW100" s="13" t="s">
        <v>41</v>
      </c>
      <c r="AX100" s="13" t="s">
        <v>78</v>
      </c>
      <c r="AY100" s="238" t="s">
        <v>160</v>
      </c>
    </row>
    <row r="101" s="11" customFormat="1">
      <c r="B101" s="209"/>
      <c r="C101" s="210"/>
      <c r="D101" s="211" t="s">
        <v>169</v>
      </c>
      <c r="E101" s="212" t="s">
        <v>35</v>
      </c>
      <c r="F101" s="213" t="s">
        <v>778</v>
      </c>
      <c r="G101" s="210"/>
      <c r="H101" s="214">
        <v>112.5</v>
      </c>
      <c r="I101" s="210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169</v>
      </c>
      <c r="AU101" s="219" t="s">
        <v>88</v>
      </c>
      <c r="AV101" s="11" t="s">
        <v>88</v>
      </c>
      <c r="AW101" s="11" t="s">
        <v>41</v>
      </c>
      <c r="AX101" s="11" t="s">
        <v>78</v>
      </c>
      <c r="AY101" s="219" t="s">
        <v>160</v>
      </c>
    </row>
    <row r="102" s="13" customFormat="1">
      <c r="B102" s="230"/>
      <c r="C102" s="231"/>
      <c r="D102" s="211" t="s">
        <v>169</v>
      </c>
      <c r="E102" s="232" t="s">
        <v>35</v>
      </c>
      <c r="F102" s="233" t="s">
        <v>1012</v>
      </c>
      <c r="G102" s="231"/>
      <c r="H102" s="232" t="s">
        <v>35</v>
      </c>
      <c r="I102" s="231"/>
      <c r="J102" s="231"/>
      <c r="K102" s="231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169</v>
      </c>
      <c r="AU102" s="238" t="s">
        <v>88</v>
      </c>
      <c r="AV102" s="13" t="s">
        <v>86</v>
      </c>
      <c r="AW102" s="13" t="s">
        <v>41</v>
      </c>
      <c r="AX102" s="13" t="s">
        <v>78</v>
      </c>
      <c r="AY102" s="238" t="s">
        <v>160</v>
      </c>
    </row>
    <row r="103" s="11" customFormat="1">
      <c r="B103" s="209"/>
      <c r="C103" s="210"/>
      <c r="D103" s="211" t="s">
        <v>169</v>
      </c>
      <c r="E103" s="212" t="s">
        <v>35</v>
      </c>
      <c r="F103" s="213" t="s">
        <v>886</v>
      </c>
      <c r="G103" s="210"/>
      <c r="H103" s="214">
        <v>29.5</v>
      </c>
      <c r="I103" s="210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169</v>
      </c>
      <c r="AU103" s="219" t="s">
        <v>88</v>
      </c>
      <c r="AV103" s="11" t="s">
        <v>88</v>
      </c>
      <c r="AW103" s="11" t="s">
        <v>41</v>
      </c>
      <c r="AX103" s="11" t="s">
        <v>78</v>
      </c>
      <c r="AY103" s="219" t="s">
        <v>160</v>
      </c>
    </row>
    <row r="104" s="12" customFormat="1">
      <c r="B104" s="220"/>
      <c r="C104" s="221"/>
      <c r="D104" s="211" t="s">
        <v>169</v>
      </c>
      <c r="E104" s="222" t="s">
        <v>1013</v>
      </c>
      <c r="F104" s="223" t="s">
        <v>176</v>
      </c>
      <c r="G104" s="221"/>
      <c r="H104" s="224">
        <v>550.70000000000005</v>
      </c>
      <c r="I104" s="221"/>
      <c r="J104" s="221"/>
      <c r="K104" s="221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169</v>
      </c>
      <c r="AU104" s="229" t="s">
        <v>88</v>
      </c>
      <c r="AV104" s="12" t="s">
        <v>167</v>
      </c>
      <c r="AW104" s="12" t="s">
        <v>41</v>
      </c>
      <c r="AX104" s="12" t="s">
        <v>86</v>
      </c>
      <c r="AY104" s="229" t="s">
        <v>160</v>
      </c>
    </row>
    <row r="105" s="1" customFormat="1" ht="38.25" customHeight="1">
      <c r="B105" s="41"/>
      <c r="C105" s="198" t="s">
        <v>88</v>
      </c>
      <c r="D105" s="198" t="s">
        <v>162</v>
      </c>
      <c r="E105" s="199" t="s">
        <v>1014</v>
      </c>
      <c r="F105" s="200" t="s">
        <v>1015</v>
      </c>
      <c r="G105" s="201" t="s">
        <v>165</v>
      </c>
      <c r="H105" s="202">
        <v>191.19</v>
      </c>
      <c r="I105" s="203">
        <v>52.100000000000001</v>
      </c>
      <c r="J105" s="203">
        <f>ROUND(I105*H105,2)</f>
        <v>9961</v>
      </c>
      <c r="K105" s="200" t="s">
        <v>166</v>
      </c>
      <c r="L105" s="67"/>
      <c r="M105" s="204" t="s">
        <v>35</v>
      </c>
      <c r="N105" s="205" t="s">
        <v>49</v>
      </c>
      <c r="O105" s="206">
        <v>0.01</v>
      </c>
      <c r="P105" s="206">
        <f>O105*H105</f>
        <v>1.9118999999999999</v>
      </c>
      <c r="Q105" s="206">
        <v>6.9999999999999994E-05</v>
      </c>
      <c r="R105" s="206">
        <f>Q105*H105</f>
        <v>0.013383299999999999</v>
      </c>
      <c r="S105" s="206">
        <v>0.128</v>
      </c>
      <c r="T105" s="207">
        <f>S105*H105</f>
        <v>24.47232</v>
      </c>
      <c r="AR105" s="24" t="s">
        <v>167</v>
      </c>
      <c r="AT105" s="24" t="s">
        <v>162</v>
      </c>
      <c r="AU105" s="24" t="s">
        <v>88</v>
      </c>
      <c r="AY105" s="24" t="s">
        <v>160</v>
      </c>
      <c r="BE105" s="208">
        <f>IF(N105="základní",J105,0)</f>
        <v>9961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24" t="s">
        <v>86</v>
      </c>
      <c r="BK105" s="208">
        <f>ROUND(I105*H105,2)</f>
        <v>9961</v>
      </c>
      <c r="BL105" s="24" t="s">
        <v>167</v>
      </c>
      <c r="BM105" s="24" t="s">
        <v>1016</v>
      </c>
    </row>
    <row r="106" s="11" customFormat="1">
      <c r="B106" s="209"/>
      <c r="C106" s="210"/>
      <c r="D106" s="211" t="s">
        <v>169</v>
      </c>
      <c r="E106" s="212" t="s">
        <v>35</v>
      </c>
      <c r="F106" s="213" t="s">
        <v>1017</v>
      </c>
      <c r="G106" s="210"/>
      <c r="H106" s="214">
        <v>125.7</v>
      </c>
      <c r="I106" s="210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169</v>
      </c>
      <c r="AU106" s="219" t="s">
        <v>88</v>
      </c>
      <c r="AV106" s="11" t="s">
        <v>88</v>
      </c>
      <c r="AW106" s="11" t="s">
        <v>41</v>
      </c>
      <c r="AX106" s="11" t="s">
        <v>78</v>
      </c>
      <c r="AY106" s="219" t="s">
        <v>160</v>
      </c>
    </row>
    <row r="107" s="13" customFormat="1">
      <c r="B107" s="230"/>
      <c r="C107" s="231"/>
      <c r="D107" s="211" t="s">
        <v>169</v>
      </c>
      <c r="E107" s="232" t="s">
        <v>35</v>
      </c>
      <c r="F107" s="233" t="s">
        <v>1010</v>
      </c>
      <c r="G107" s="231"/>
      <c r="H107" s="232" t="s">
        <v>35</v>
      </c>
      <c r="I107" s="231"/>
      <c r="J107" s="231"/>
      <c r="K107" s="231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169</v>
      </c>
      <c r="AU107" s="238" t="s">
        <v>88</v>
      </c>
      <c r="AV107" s="13" t="s">
        <v>86</v>
      </c>
      <c r="AW107" s="13" t="s">
        <v>41</v>
      </c>
      <c r="AX107" s="13" t="s">
        <v>78</v>
      </c>
      <c r="AY107" s="238" t="s">
        <v>160</v>
      </c>
    </row>
    <row r="108" s="11" customFormat="1">
      <c r="B108" s="209"/>
      <c r="C108" s="210"/>
      <c r="D108" s="211" t="s">
        <v>169</v>
      </c>
      <c r="E108" s="212" t="s">
        <v>35</v>
      </c>
      <c r="F108" s="213" t="s">
        <v>1018</v>
      </c>
      <c r="G108" s="210"/>
      <c r="H108" s="214">
        <v>47.789999999999999</v>
      </c>
      <c r="I108" s="210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169</v>
      </c>
      <c r="AU108" s="219" t="s">
        <v>88</v>
      </c>
      <c r="AV108" s="11" t="s">
        <v>88</v>
      </c>
      <c r="AW108" s="11" t="s">
        <v>41</v>
      </c>
      <c r="AX108" s="11" t="s">
        <v>78</v>
      </c>
      <c r="AY108" s="219" t="s">
        <v>160</v>
      </c>
    </row>
    <row r="109" s="13" customFormat="1">
      <c r="B109" s="230"/>
      <c r="C109" s="231"/>
      <c r="D109" s="211" t="s">
        <v>169</v>
      </c>
      <c r="E109" s="232" t="s">
        <v>35</v>
      </c>
      <c r="F109" s="233" t="s">
        <v>1012</v>
      </c>
      <c r="G109" s="231"/>
      <c r="H109" s="232" t="s">
        <v>35</v>
      </c>
      <c r="I109" s="231"/>
      <c r="J109" s="231"/>
      <c r="K109" s="231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169</v>
      </c>
      <c r="AU109" s="238" t="s">
        <v>88</v>
      </c>
      <c r="AV109" s="13" t="s">
        <v>86</v>
      </c>
      <c r="AW109" s="13" t="s">
        <v>41</v>
      </c>
      <c r="AX109" s="13" t="s">
        <v>78</v>
      </c>
      <c r="AY109" s="238" t="s">
        <v>160</v>
      </c>
    </row>
    <row r="110" s="11" customFormat="1">
      <c r="B110" s="209"/>
      <c r="C110" s="210"/>
      <c r="D110" s="211" t="s">
        <v>169</v>
      </c>
      <c r="E110" s="212" t="s">
        <v>35</v>
      </c>
      <c r="F110" s="213" t="s">
        <v>1019</v>
      </c>
      <c r="G110" s="210"/>
      <c r="H110" s="214">
        <v>17.699999999999999</v>
      </c>
      <c r="I110" s="210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169</v>
      </c>
      <c r="AU110" s="219" t="s">
        <v>88</v>
      </c>
      <c r="AV110" s="11" t="s">
        <v>88</v>
      </c>
      <c r="AW110" s="11" t="s">
        <v>41</v>
      </c>
      <c r="AX110" s="11" t="s">
        <v>78</v>
      </c>
      <c r="AY110" s="219" t="s">
        <v>160</v>
      </c>
    </row>
    <row r="111" s="12" customFormat="1">
      <c r="B111" s="220"/>
      <c r="C111" s="221"/>
      <c r="D111" s="211" t="s">
        <v>169</v>
      </c>
      <c r="E111" s="222" t="s">
        <v>1000</v>
      </c>
      <c r="F111" s="223" t="s">
        <v>176</v>
      </c>
      <c r="G111" s="221"/>
      <c r="H111" s="224">
        <v>191.19</v>
      </c>
      <c r="I111" s="221"/>
      <c r="J111" s="221"/>
      <c r="K111" s="221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169</v>
      </c>
      <c r="AU111" s="229" t="s">
        <v>88</v>
      </c>
      <c r="AV111" s="12" t="s">
        <v>167</v>
      </c>
      <c r="AW111" s="12" t="s">
        <v>41</v>
      </c>
      <c r="AX111" s="12" t="s">
        <v>86</v>
      </c>
      <c r="AY111" s="229" t="s">
        <v>160</v>
      </c>
    </row>
    <row r="112" s="1" customFormat="1" ht="38.25" customHeight="1">
      <c r="B112" s="41"/>
      <c r="C112" s="198" t="s">
        <v>181</v>
      </c>
      <c r="D112" s="198" t="s">
        <v>162</v>
      </c>
      <c r="E112" s="199" t="s">
        <v>1020</v>
      </c>
      <c r="F112" s="200" t="s">
        <v>1021</v>
      </c>
      <c r="G112" s="201" t="s">
        <v>165</v>
      </c>
      <c r="H112" s="202">
        <v>1938.566</v>
      </c>
      <c r="I112" s="203">
        <v>65.799999999999997</v>
      </c>
      <c r="J112" s="203">
        <f>ROUND(I112*H112,2)</f>
        <v>127557.64</v>
      </c>
      <c r="K112" s="200" t="s">
        <v>166</v>
      </c>
      <c r="L112" s="67"/>
      <c r="M112" s="204" t="s">
        <v>35</v>
      </c>
      <c r="N112" s="205" t="s">
        <v>49</v>
      </c>
      <c r="O112" s="206">
        <v>0.012999999999999999</v>
      </c>
      <c r="P112" s="206">
        <f>O112*H112</f>
        <v>25.201357999999999</v>
      </c>
      <c r="Q112" s="206">
        <v>9.0000000000000006E-05</v>
      </c>
      <c r="R112" s="206">
        <f>Q112*H112</f>
        <v>0.17447094000000002</v>
      </c>
      <c r="S112" s="206">
        <v>0.128</v>
      </c>
      <c r="T112" s="207">
        <f>S112*H112</f>
        <v>248.136448</v>
      </c>
      <c r="AR112" s="24" t="s">
        <v>167</v>
      </c>
      <c r="AT112" s="24" t="s">
        <v>162</v>
      </c>
      <c r="AU112" s="24" t="s">
        <v>88</v>
      </c>
      <c r="AY112" s="24" t="s">
        <v>160</v>
      </c>
      <c r="BE112" s="208">
        <f>IF(N112="základní",J112,0)</f>
        <v>127557.64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24" t="s">
        <v>86</v>
      </c>
      <c r="BK112" s="208">
        <f>ROUND(I112*H112,2)</f>
        <v>127557.64</v>
      </c>
      <c r="BL112" s="24" t="s">
        <v>167</v>
      </c>
      <c r="BM112" s="24" t="s">
        <v>1022</v>
      </c>
    </row>
    <row r="113" s="13" customFormat="1">
      <c r="B113" s="230"/>
      <c r="C113" s="231"/>
      <c r="D113" s="211" t="s">
        <v>169</v>
      </c>
      <c r="E113" s="232" t="s">
        <v>35</v>
      </c>
      <c r="F113" s="233" t="s">
        <v>1023</v>
      </c>
      <c r="G113" s="231"/>
      <c r="H113" s="232" t="s">
        <v>35</v>
      </c>
      <c r="I113" s="231"/>
      <c r="J113" s="231"/>
      <c r="K113" s="231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169</v>
      </c>
      <c r="AU113" s="238" t="s">
        <v>88</v>
      </c>
      <c r="AV113" s="13" t="s">
        <v>86</v>
      </c>
      <c r="AW113" s="13" t="s">
        <v>41</v>
      </c>
      <c r="AX113" s="13" t="s">
        <v>78</v>
      </c>
      <c r="AY113" s="238" t="s">
        <v>160</v>
      </c>
    </row>
    <row r="114" s="11" customFormat="1">
      <c r="B114" s="209"/>
      <c r="C114" s="210"/>
      <c r="D114" s="211" t="s">
        <v>169</v>
      </c>
      <c r="E114" s="212" t="s">
        <v>35</v>
      </c>
      <c r="F114" s="213" t="s">
        <v>1024</v>
      </c>
      <c r="G114" s="210"/>
      <c r="H114" s="214">
        <v>-230.44999999999999</v>
      </c>
      <c r="I114" s="210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169</v>
      </c>
      <c r="AU114" s="219" t="s">
        <v>88</v>
      </c>
      <c r="AV114" s="11" t="s">
        <v>88</v>
      </c>
      <c r="AW114" s="11" t="s">
        <v>41</v>
      </c>
      <c r="AX114" s="11" t="s">
        <v>78</v>
      </c>
      <c r="AY114" s="219" t="s">
        <v>160</v>
      </c>
    </row>
    <row r="115" s="11" customFormat="1">
      <c r="B115" s="209"/>
      <c r="C115" s="210"/>
      <c r="D115" s="211" t="s">
        <v>169</v>
      </c>
      <c r="E115" s="212" t="s">
        <v>35</v>
      </c>
      <c r="F115" s="213" t="s">
        <v>1025</v>
      </c>
      <c r="G115" s="210"/>
      <c r="H115" s="214">
        <v>-1.8</v>
      </c>
      <c r="I115" s="210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169</v>
      </c>
      <c r="AU115" s="219" t="s">
        <v>88</v>
      </c>
      <c r="AV115" s="11" t="s">
        <v>88</v>
      </c>
      <c r="AW115" s="11" t="s">
        <v>41</v>
      </c>
      <c r="AX115" s="11" t="s">
        <v>78</v>
      </c>
      <c r="AY115" s="219" t="s">
        <v>160</v>
      </c>
    </row>
    <row r="116" s="11" customFormat="1">
      <c r="B116" s="209"/>
      <c r="C116" s="210"/>
      <c r="D116" s="211" t="s">
        <v>169</v>
      </c>
      <c r="E116" s="212" t="s">
        <v>35</v>
      </c>
      <c r="F116" s="213" t="s">
        <v>1026</v>
      </c>
      <c r="G116" s="210"/>
      <c r="H116" s="214">
        <v>-1.8</v>
      </c>
      <c r="I116" s="210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169</v>
      </c>
      <c r="AU116" s="219" t="s">
        <v>88</v>
      </c>
      <c r="AV116" s="11" t="s">
        <v>88</v>
      </c>
      <c r="AW116" s="11" t="s">
        <v>41</v>
      </c>
      <c r="AX116" s="11" t="s">
        <v>78</v>
      </c>
      <c r="AY116" s="219" t="s">
        <v>160</v>
      </c>
    </row>
    <row r="117" s="11" customFormat="1">
      <c r="B117" s="209"/>
      <c r="C117" s="210"/>
      <c r="D117" s="211" t="s">
        <v>169</v>
      </c>
      <c r="E117" s="212" t="s">
        <v>35</v>
      </c>
      <c r="F117" s="213" t="s">
        <v>1027</v>
      </c>
      <c r="G117" s="210"/>
      <c r="H117" s="214">
        <v>-1.8</v>
      </c>
      <c r="I117" s="210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169</v>
      </c>
      <c r="AU117" s="219" t="s">
        <v>88</v>
      </c>
      <c r="AV117" s="11" t="s">
        <v>88</v>
      </c>
      <c r="AW117" s="11" t="s">
        <v>41</v>
      </c>
      <c r="AX117" s="11" t="s">
        <v>78</v>
      </c>
      <c r="AY117" s="219" t="s">
        <v>160</v>
      </c>
    </row>
    <row r="118" s="11" customFormat="1">
      <c r="B118" s="209"/>
      <c r="C118" s="210"/>
      <c r="D118" s="211" t="s">
        <v>169</v>
      </c>
      <c r="E118" s="212" t="s">
        <v>35</v>
      </c>
      <c r="F118" s="213" t="s">
        <v>1028</v>
      </c>
      <c r="G118" s="210"/>
      <c r="H118" s="214">
        <v>-1.8</v>
      </c>
      <c r="I118" s="210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169</v>
      </c>
      <c r="AU118" s="219" t="s">
        <v>88</v>
      </c>
      <c r="AV118" s="11" t="s">
        <v>88</v>
      </c>
      <c r="AW118" s="11" t="s">
        <v>41</v>
      </c>
      <c r="AX118" s="11" t="s">
        <v>78</v>
      </c>
      <c r="AY118" s="219" t="s">
        <v>160</v>
      </c>
    </row>
    <row r="119" s="11" customFormat="1">
      <c r="B119" s="209"/>
      <c r="C119" s="210"/>
      <c r="D119" s="211" t="s">
        <v>169</v>
      </c>
      <c r="E119" s="212" t="s">
        <v>35</v>
      </c>
      <c r="F119" s="213" t="s">
        <v>1029</v>
      </c>
      <c r="G119" s="210"/>
      <c r="H119" s="214">
        <v>-2.8999999999999999</v>
      </c>
      <c r="I119" s="210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169</v>
      </c>
      <c r="AU119" s="219" t="s">
        <v>88</v>
      </c>
      <c r="AV119" s="11" t="s">
        <v>88</v>
      </c>
      <c r="AW119" s="11" t="s">
        <v>41</v>
      </c>
      <c r="AX119" s="11" t="s">
        <v>78</v>
      </c>
      <c r="AY119" s="219" t="s">
        <v>160</v>
      </c>
    </row>
    <row r="120" s="13" customFormat="1">
      <c r="B120" s="230"/>
      <c r="C120" s="231"/>
      <c r="D120" s="211" t="s">
        <v>169</v>
      </c>
      <c r="E120" s="232" t="s">
        <v>35</v>
      </c>
      <c r="F120" s="233" t="s">
        <v>1010</v>
      </c>
      <c r="G120" s="231"/>
      <c r="H120" s="232" t="s">
        <v>35</v>
      </c>
      <c r="I120" s="231"/>
      <c r="J120" s="231"/>
      <c r="K120" s="231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169</v>
      </c>
      <c r="AU120" s="238" t="s">
        <v>88</v>
      </c>
      <c r="AV120" s="13" t="s">
        <v>86</v>
      </c>
      <c r="AW120" s="13" t="s">
        <v>41</v>
      </c>
      <c r="AX120" s="13" t="s">
        <v>78</v>
      </c>
      <c r="AY120" s="238" t="s">
        <v>160</v>
      </c>
    </row>
    <row r="121" s="11" customFormat="1">
      <c r="B121" s="209"/>
      <c r="C121" s="210"/>
      <c r="D121" s="211" t="s">
        <v>169</v>
      </c>
      <c r="E121" s="212" t="s">
        <v>35</v>
      </c>
      <c r="F121" s="213" t="s">
        <v>1030</v>
      </c>
      <c r="G121" s="210"/>
      <c r="H121" s="214">
        <v>-79.650000000000006</v>
      </c>
      <c r="I121" s="210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169</v>
      </c>
      <c r="AU121" s="219" t="s">
        <v>88</v>
      </c>
      <c r="AV121" s="11" t="s">
        <v>88</v>
      </c>
      <c r="AW121" s="11" t="s">
        <v>41</v>
      </c>
      <c r="AX121" s="11" t="s">
        <v>78</v>
      </c>
      <c r="AY121" s="219" t="s">
        <v>160</v>
      </c>
    </row>
    <row r="122" s="13" customFormat="1">
      <c r="B122" s="230"/>
      <c r="C122" s="231"/>
      <c r="D122" s="211" t="s">
        <v>169</v>
      </c>
      <c r="E122" s="232" t="s">
        <v>35</v>
      </c>
      <c r="F122" s="233" t="s">
        <v>1012</v>
      </c>
      <c r="G122" s="231"/>
      <c r="H122" s="232" t="s">
        <v>35</v>
      </c>
      <c r="I122" s="231"/>
      <c r="J122" s="231"/>
      <c r="K122" s="231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169</v>
      </c>
      <c r="AU122" s="238" t="s">
        <v>88</v>
      </c>
      <c r="AV122" s="13" t="s">
        <v>86</v>
      </c>
      <c r="AW122" s="13" t="s">
        <v>41</v>
      </c>
      <c r="AX122" s="13" t="s">
        <v>78</v>
      </c>
      <c r="AY122" s="238" t="s">
        <v>160</v>
      </c>
    </row>
    <row r="123" s="11" customFormat="1">
      <c r="B123" s="209"/>
      <c r="C123" s="210"/>
      <c r="D123" s="211" t="s">
        <v>169</v>
      </c>
      <c r="E123" s="212" t="s">
        <v>35</v>
      </c>
      <c r="F123" s="213" t="s">
        <v>1031</v>
      </c>
      <c r="G123" s="210"/>
      <c r="H123" s="214">
        <v>-29.5</v>
      </c>
      <c r="I123" s="210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169</v>
      </c>
      <c r="AU123" s="219" t="s">
        <v>88</v>
      </c>
      <c r="AV123" s="11" t="s">
        <v>88</v>
      </c>
      <c r="AW123" s="11" t="s">
        <v>41</v>
      </c>
      <c r="AX123" s="11" t="s">
        <v>78</v>
      </c>
      <c r="AY123" s="219" t="s">
        <v>160</v>
      </c>
    </row>
    <row r="124" s="11" customFormat="1">
      <c r="B124" s="209"/>
      <c r="C124" s="210"/>
      <c r="D124" s="211" t="s">
        <v>169</v>
      </c>
      <c r="E124" s="212" t="s">
        <v>35</v>
      </c>
      <c r="F124" s="213" t="s">
        <v>1032</v>
      </c>
      <c r="G124" s="210"/>
      <c r="H124" s="214">
        <v>-191.19</v>
      </c>
      <c r="I124" s="210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169</v>
      </c>
      <c r="AU124" s="219" t="s">
        <v>88</v>
      </c>
      <c r="AV124" s="11" t="s">
        <v>88</v>
      </c>
      <c r="AW124" s="11" t="s">
        <v>41</v>
      </c>
      <c r="AX124" s="11" t="s">
        <v>78</v>
      </c>
      <c r="AY124" s="219" t="s">
        <v>160</v>
      </c>
    </row>
    <row r="125" s="13" customFormat="1">
      <c r="B125" s="230"/>
      <c r="C125" s="231"/>
      <c r="D125" s="211" t="s">
        <v>169</v>
      </c>
      <c r="E125" s="232" t="s">
        <v>35</v>
      </c>
      <c r="F125" s="233" t="s">
        <v>1033</v>
      </c>
      <c r="G125" s="231"/>
      <c r="H125" s="232" t="s">
        <v>35</v>
      </c>
      <c r="I125" s="231"/>
      <c r="J125" s="231"/>
      <c r="K125" s="231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169</v>
      </c>
      <c r="AU125" s="238" t="s">
        <v>88</v>
      </c>
      <c r="AV125" s="13" t="s">
        <v>86</v>
      </c>
      <c r="AW125" s="13" t="s">
        <v>41</v>
      </c>
      <c r="AX125" s="13" t="s">
        <v>78</v>
      </c>
      <c r="AY125" s="238" t="s">
        <v>160</v>
      </c>
    </row>
    <row r="126" s="11" customFormat="1">
      <c r="B126" s="209"/>
      <c r="C126" s="210"/>
      <c r="D126" s="211" t="s">
        <v>169</v>
      </c>
      <c r="E126" s="212" t="s">
        <v>35</v>
      </c>
      <c r="F126" s="213" t="s">
        <v>1034</v>
      </c>
      <c r="G126" s="210"/>
      <c r="H126" s="214">
        <v>1610.3109999999999</v>
      </c>
      <c r="I126" s="210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169</v>
      </c>
      <c r="AU126" s="219" t="s">
        <v>88</v>
      </c>
      <c r="AV126" s="11" t="s">
        <v>88</v>
      </c>
      <c r="AW126" s="11" t="s">
        <v>41</v>
      </c>
      <c r="AX126" s="11" t="s">
        <v>78</v>
      </c>
      <c r="AY126" s="219" t="s">
        <v>160</v>
      </c>
    </row>
    <row r="127" s="11" customFormat="1">
      <c r="B127" s="209"/>
      <c r="C127" s="210"/>
      <c r="D127" s="211" t="s">
        <v>169</v>
      </c>
      <c r="E127" s="212" t="s">
        <v>35</v>
      </c>
      <c r="F127" s="213" t="s">
        <v>1035</v>
      </c>
      <c r="G127" s="210"/>
      <c r="H127" s="214">
        <v>504.46899999999999</v>
      </c>
      <c r="I127" s="210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169</v>
      </c>
      <c r="AU127" s="219" t="s">
        <v>88</v>
      </c>
      <c r="AV127" s="11" t="s">
        <v>88</v>
      </c>
      <c r="AW127" s="11" t="s">
        <v>41</v>
      </c>
      <c r="AX127" s="11" t="s">
        <v>78</v>
      </c>
      <c r="AY127" s="219" t="s">
        <v>160</v>
      </c>
    </row>
    <row r="128" s="11" customFormat="1">
      <c r="B128" s="209"/>
      <c r="C128" s="210"/>
      <c r="D128" s="211" t="s">
        <v>169</v>
      </c>
      <c r="E128" s="212" t="s">
        <v>35</v>
      </c>
      <c r="F128" s="213" t="s">
        <v>1036</v>
      </c>
      <c r="G128" s="210"/>
      <c r="H128" s="214">
        <v>364.67599999999999</v>
      </c>
      <c r="I128" s="210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169</v>
      </c>
      <c r="AU128" s="219" t="s">
        <v>88</v>
      </c>
      <c r="AV128" s="11" t="s">
        <v>88</v>
      </c>
      <c r="AW128" s="11" t="s">
        <v>41</v>
      </c>
      <c r="AX128" s="11" t="s">
        <v>78</v>
      </c>
      <c r="AY128" s="219" t="s">
        <v>160</v>
      </c>
    </row>
    <row r="129" s="12" customFormat="1">
      <c r="B129" s="220"/>
      <c r="C129" s="221"/>
      <c r="D129" s="211" t="s">
        <v>169</v>
      </c>
      <c r="E129" s="222" t="s">
        <v>35</v>
      </c>
      <c r="F129" s="223" t="s">
        <v>176</v>
      </c>
      <c r="G129" s="221"/>
      <c r="H129" s="224">
        <v>1938.566</v>
      </c>
      <c r="I129" s="221"/>
      <c r="J129" s="221"/>
      <c r="K129" s="221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169</v>
      </c>
      <c r="AU129" s="229" t="s">
        <v>88</v>
      </c>
      <c r="AV129" s="12" t="s">
        <v>167</v>
      </c>
      <c r="AW129" s="12" t="s">
        <v>41</v>
      </c>
      <c r="AX129" s="12" t="s">
        <v>86</v>
      </c>
      <c r="AY129" s="229" t="s">
        <v>160</v>
      </c>
    </row>
    <row r="130" s="1" customFormat="1" ht="38.25" customHeight="1">
      <c r="B130" s="41"/>
      <c r="C130" s="198" t="s">
        <v>167</v>
      </c>
      <c r="D130" s="198" t="s">
        <v>162</v>
      </c>
      <c r="E130" s="199" t="s">
        <v>1037</v>
      </c>
      <c r="F130" s="200" t="s">
        <v>1038</v>
      </c>
      <c r="G130" s="201" t="s">
        <v>195</v>
      </c>
      <c r="H130" s="202">
        <v>852.67600000000004</v>
      </c>
      <c r="I130" s="203">
        <v>101</v>
      </c>
      <c r="J130" s="203">
        <f>ROUND(I130*H130,2)</f>
        <v>86120.279999999999</v>
      </c>
      <c r="K130" s="200" t="s">
        <v>166</v>
      </c>
      <c r="L130" s="67"/>
      <c r="M130" s="204" t="s">
        <v>35</v>
      </c>
      <c r="N130" s="205" t="s">
        <v>49</v>
      </c>
      <c r="O130" s="206">
        <v>0.27200000000000002</v>
      </c>
      <c r="P130" s="206">
        <f>O130*H130</f>
        <v>231.92787200000004</v>
      </c>
      <c r="Q130" s="206">
        <v>0</v>
      </c>
      <c r="R130" s="206">
        <f>Q130*H130</f>
        <v>0</v>
      </c>
      <c r="S130" s="206">
        <v>0.28999999999999998</v>
      </c>
      <c r="T130" s="207">
        <f>S130*H130</f>
        <v>247.27604</v>
      </c>
      <c r="AR130" s="24" t="s">
        <v>167</v>
      </c>
      <c r="AT130" s="24" t="s">
        <v>162</v>
      </c>
      <c r="AU130" s="24" t="s">
        <v>88</v>
      </c>
      <c r="AY130" s="24" t="s">
        <v>160</v>
      </c>
      <c r="BE130" s="208">
        <f>IF(N130="základní",J130,0)</f>
        <v>86120.279999999999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24" t="s">
        <v>86</v>
      </c>
      <c r="BK130" s="208">
        <f>ROUND(I130*H130,2)</f>
        <v>86120.279999999999</v>
      </c>
      <c r="BL130" s="24" t="s">
        <v>167</v>
      </c>
      <c r="BM130" s="24" t="s">
        <v>1039</v>
      </c>
    </row>
    <row r="131" s="13" customFormat="1">
      <c r="B131" s="230"/>
      <c r="C131" s="231"/>
      <c r="D131" s="211" t="s">
        <v>169</v>
      </c>
      <c r="E131" s="232" t="s">
        <v>35</v>
      </c>
      <c r="F131" s="233" t="s">
        <v>1033</v>
      </c>
      <c r="G131" s="231"/>
      <c r="H131" s="232" t="s">
        <v>35</v>
      </c>
      <c r="I131" s="231"/>
      <c r="J131" s="231"/>
      <c r="K131" s="231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169</v>
      </c>
      <c r="AU131" s="238" t="s">
        <v>88</v>
      </c>
      <c r="AV131" s="13" t="s">
        <v>86</v>
      </c>
      <c r="AW131" s="13" t="s">
        <v>41</v>
      </c>
      <c r="AX131" s="13" t="s">
        <v>78</v>
      </c>
      <c r="AY131" s="238" t="s">
        <v>160</v>
      </c>
    </row>
    <row r="132" s="11" customFormat="1">
      <c r="B132" s="209"/>
      <c r="C132" s="210"/>
      <c r="D132" s="211" t="s">
        <v>169</v>
      </c>
      <c r="E132" s="212" t="s">
        <v>35</v>
      </c>
      <c r="F132" s="213" t="s">
        <v>1040</v>
      </c>
      <c r="G132" s="210"/>
      <c r="H132" s="214">
        <v>209.709</v>
      </c>
      <c r="I132" s="210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169</v>
      </c>
      <c r="AU132" s="219" t="s">
        <v>88</v>
      </c>
      <c r="AV132" s="11" t="s">
        <v>88</v>
      </c>
      <c r="AW132" s="11" t="s">
        <v>41</v>
      </c>
      <c r="AX132" s="11" t="s">
        <v>78</v>
      </c>
      <c r="AY132" s="219" t="s">
        <v>160</v>
      </c>
    </row>
    <row r="133" s="11" customFormat="1">
      <c r="B133" s="209"/>
      <c r="C133" s="210"/>
      <c r="D133" s="211" t="s">
        <v>169</v>
      </c>
      <c r="E133" s="212" t="s">
        <v>35</v>
      </c>
      <c r="F133" s="213" t="s">
        <v>1041</v>
      </c>
      <c r="G133" s="210"/>
      <c r="H133" s="214">
        <v>216.62899999999999</v>
      </c>
      <c r="I133" s="210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169</v>
      </c>
      <c r="AU133" s="219" t="s">
        <v>88</v>
      </c>
      <c r="AV133" s="11" t="s">
        <v>88</v>
      </c>
      <c r="AW133" s="11" t="s">
        <v>41</v>
      </c>
      <c r="AX133" s="11" t="s">
        <v>78</v>
      </c>
      <c r="AY133" s="219" t="s">
        <v>160</v>
      </c>
    </row>
    <row r="134" s="14" customFormat="1">
      <c r="B134" s="239"/>
      <c r="C134" s="240"/>
      <c r="D134" s="211" t="s">
        <v>169</v>
      </c>
      <c r="E134" s="241" t="s">
        <v>35</v>
      </c>
      <c r="F134" s="242" t="s">
        <v>330</v>
      </c>
      <c r="G134" s="240"/>
      <c r="H134" s="243">
        <v>426.33800000000002</v>
      </c>
      <c r="I134" s="240"/>
      <c r="J134" s="240"/>
      <c r="K134" s="240"/>
      <c r="L134" s="244"/>
      <c r="M134" s="245"/>
      <c r="N134" s="246"/>
      <c r="O134" s="246"/>
      <c r="P134" s="246"/>
      <c r="Q134" s="246"/>
      <c r="R134" s="246"/>
      <c r="S134" s="246"/>
      <c r="T134" s="247"/>
      <c r="AT134" s="248" t="s">
        <v>169</v>
      </c>
      <c r="AU134" s="248" t="s">
        <v>88</v>
      </c>
      <c r="AV134" s="14" t="s">
        <v>181</v>
      </c>
      <c r="AW134" s="14" t="s">
        <v>41</v>
      </c>
      <c r="AX134" s="14" t="s">
        <v>78</v>
      </c>
      <c r="AY134" s="248" t="s">
        <v>160</v>
      </c>
    </row>
    <row r="135" s="11" customFormat="1">
      <c r="B135" s="209"/>
      <c r="C135" s="210"/>
      <c r="D135" s="211" t="s">
        <v>169</v>
      </c>
      <c r="E135" s="212" t="s">
        <v>35</v>
      </c>
      <c r="F135" s="213" t="s">
        <v>1042</v>
      </c>
      <c r="G135" s="210"/>
      <c r="H135" s="214">
        <v>209.709</v>
      </c>
      <c r="I135" s="210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169</v>
      </c>
      <c r="AU135" s="219" t="s">
        <v>88</v>
      </c>
      <c r="AV135" s="11" t="s">
        <v>88</v>
      </c>
      <c r="AW135" s="11" t="s">
        <v>41</v>
      </c>
      <c r="AX135" s="11" t="s">
        <v>78</v>
      </c>
      <c r="AY135" s="219" t="s">
        <v>160</v>
      </c>
    </row>
    <row r="136" s="11" customFormat="1">
      <c r="B136" s="209"/>
      <c r="C136" s="210"/>
      <c r="D136" s="211" t="s">
        <v>169</v>
      </c>
      <c r="E136" s="212" t="s">
        <v>35</v>
      </c>
      <c r="F136" s="213" t="s">
        <v>1043</v>
      </c>
      <c r="G136" s="210"/>
      <c r="H136" s="214">
        <v>216.62899999999999</v>
      </c>
      <c r="I136" s="210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169</v>
      </c>
      <c r="AU136" s="219" t="s">
        <v>88</v>
      </c>
      <c r="AV136" s="11" t="s">
        <v>88</v>
      </c>
      <c r="AW136" s="11" t="s">
        <v>41</v>
      </c>
      <c r="AX136" s="11" t="s">
        <v>78</v>
      </c>
      <c r="AY136" s="219" t="s">
        <v>160</v>
      </c>
    </row>
    <row r="137" s="12" customFormat="1">
      <c r="B137" s="220"/>
      <c r="C137" s="221"/>
      <c r="D137" s="211" t="s">
        <v>169</v>
      </c>
      <c r="E137" s="222" t="s">
        <v>35</v>
      </c>
      <c r="F137" s="223" t="s">
        <v>176</v>
      </c>
      <c r="G137" s="221"/>
      <c r="H137" s="224">
        <v>852.67600000000004</v>
      </c>
      <c r="I137" s="221"/>
      <c r="J137" s="221"/>
      <c r="K137" s="221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169</v>
      </c>
      <c r="AU137" s="229" t="s">
        <v>88</v>
      </c>
      <c r="AV137" s="12" t="s">
        <v>167</v>
      </c>
      <c r="AW137" s="12" t="s">
        <v>41</v>
      </c>
      <c r="AX137" s="12" t="s">
        <v>86</v>
      </c>
      <c r="AY137" s="229" t="s">
        <v>160</v>
      </c>
    </row>
    <row r="138" s="1" customFormat="1" ht="38.25" customHeight="1">
      <c r="B138" s="41"/>
      <c r="C138" s="198" t="s">
        <v>113</v>
      </c>
      <c r="D138" s="198" t="s">
        <v>162</v>
      </c>
      <c r="E138" s="199" t="s">
        <v>1044</v>
      </c>
      <c r="F138" s="200" t="s">
        <v>1045</v>
      </c>
      <c r="G138" s="201" t="s">
        <v>230</v>
      </c>
      <c r="H138" s="202">
        <v>49.170999999999999</v>
      </c>
      <c r="I138" s="203">
        <v>1280</v>
      </c>
      <c r="J138" s="203">
        <f>ROUND(I138*H138,2)</f>
        <v>62938.879999999997</v>
      </c>
      <c r="K138" s="200" t="s">
        <v>166</v>
      </c>
      <c r="L138" s="67"/>
      <c r="M138" s="204" t="s">
        <v>35</v>
      </c>
      <c r="N138" s="205" t="s">
        <v>49</v>
      </c>
      <c r="O138" s="206">
        <v>4.6299999999999999</v>
      </c>
      <c r="P138" s="206">
        <f>O138*H138</f>
        <v>227.66173000000001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AR138" s="24" t="s">
        <v>167</v>
      </c>
      <c r="AT138" s="24" t="s">
        <v>162</v>
      </c>
      <c r="AU138" s="24" t="s">
        <v>88</v>
      </c>
      <c r="AY138" s="24" t="s">
        <v>160</v>
      </c>
      <c r="BE138" s="208">
        <f>IF(N138="základní",J138,0)</f>
        <v>62938.879999999997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24" t="s">
        <v>86</v>
      </c>
      <c r="BK138" s="208">
        <f>ROUND(I138*H138,2)</f>
        <v>62938.879999999997</v>
      </c>
      <c r="BL138" s="24" t="s">
        <v>167</v>
      </c>
      <c r="BM138" s="24" t="s">
        <v>1046</v>
      </c>
    </row>
    <row r="139" s="13" customFormat="1">
      <c r="B139" s="230"/>
      <c r="C139" s="231"/>
      <c r="D139" s="211" t="s">
        <v>169</v>
      </c>
      <c r="E139" s="232" t="s">
        <v>35</v>
      </c>
      <c r="F139" s="233" t="s">
        <v>1047</v>
      </c>
      <c r="G139" s="231"/>
      <c r="H139" s="232" t="s">
        <v>35</v>
      </c>
      <c r="I139" s="231"/>
      <c r="J139" s="231"/>
      <c r="K139" s="231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169</v>
      </c>
      <c r="AU139" s="238" t="s">
        <v>88</v>
      </c>
      <c r="AV139" s="13" t="s">
        <v>86</v>
      </c>
      <c r="AW139" s="13" t="s">
        <v>41</v>
      </c>
      <c r="AX139" s="13" t="s">
        <v>78</v>
      </c>
      <c r="AY139" s="238" t="s">
        <v>160</v>
      </c>
    </row>
    <row r="140" s="13" customFormat="1">
      <c r="B140" s="230"/>
      <c r="C140" s="231"/>
      <c r="D140" s="211" t="s">
        <v>169</v>
      </c>
      <c r="E140" s="232" t="s">
        <v>35</v>
      </c>
      <c r="F140" s="233" t="s">
        <v>1033</v>
      </c>
      <c r="G140" s="231"/>
      <c r="H140" s="232" t="s">
        <v>35</v>
      </c>
      <c r="I140" s="231"/>
      <c r="J140" s="231"/>
      <c r="K140" s="231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169</v>
      </c>
      <c r="AU140" s="238" t="s">
        <v>88</v>
      </c>
      <c r="AV140" s="13" t="s">
        <v>86</v>
      </c>
      <c r="AW140" s="13" t="s">
        <v>41</v>
      </c>
      <c r="AX140" s="13" t="s">
        <v>78</v>
      </c>
      <c r="AY140" s="238" t="s">
        <v>160</v>
      </c>
    </row>
    <row r="141" s="11" customFormat="1">
      <c r="B141" s="209"/>
      <c r="C141" s="210"/>
      <c r="D141" s="211" t="s">
        <v>169</v>
      </c>
      <c r="E141" s="212" t="s">
        <v>35</v>
      </c>
      <c r="F141" s="213" t="s">
        <v>1048</v>
      </c>
      <c r="G141" s="210"/>
      <c r="H141" s="214">
        <v>49.170999999999999</v>
      </c>
      <c r="I141" s="210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169</v>
      </c>
      <c r="AU141" s="219" t="s">
        <v>88</v>
      </c>
      <c r="AV141" s="11" t="s">
        <v>88</v>
      </c>
      <c r="AW141" s="11" t="s">
        <v>41</v>
      </c>
      <c r="AX141" s="11" t="s">
        <v>86</v>
      </c>
      <c r="AY141" s="219" t="s">
        <v>160</v>
      </c>
    </row>
    <row r="142" s="1" customFormat="1" ht="25.5" customHeight="1">
      <c r="B142" s="41"/>
      <c r="C142" s="198" t="s">
        <v>202</v>
      </c>
      <c r="D142" s="198" t="s">
        <v>162</v>
      </c>
      <c r="E142" s="199" t="s">
        <v>325</v>
      </c>
      <c r="F142" s="200" t="s">
        <v>326</v>
      </c>
      <c r="G142" s="201" t="s">
        <v>230</v>
      </c>
      <c r="H142" s="202">
        <v>49.170999999999999</v>
      </c>
      <c r="I142" s="203">
        <v>80.400000000000006</v>
      </c>
      <c r="J142" s="203">
        <f>ROUND(I142*H142,2)</f>
        <v>3953.3499999999999</v>
      </c>
      <c r="K142" s="200" t="s">
        <v>166</v>
      </c>
      <c r="L142" s="67"/>
      <c r="M142" s="204" t="s">
        <v>35</v>
      </c>
      <c r="N142" s="205" t="s">
        <v>49</v>
      </c>
      <c r="O142" s="206">
        <v>0.29899999999999999</v>
      </c>
      <c r="P142" s="206">
        <f>O142*H142</f>
        <v>14.702128999999999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AR142" s="24" t="s">
        <v>167</v>
      </c>
      <c r="AT142" s="24" t="s">
        <v>162</v>
      </c>
      <c r="AU142" s="24" t="s">
        <v>88</v>
      </c>
      <c r="AY142" s="24" t="s">
        <v>160</v>
      </c>
      <c r="BE142" s="208">
        <f>IF(N142="základní",J142,0)</f>
        <v>3953.3499999999999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24" t="s">
        <v>86</v>
      </c>
      <c r="BK142" s="208">
        <f>ROUND(I142*H142,2)</f>
        <v>3953.3499999999999</v>
      </c>
      <c r="BL142" s="24" t="s">
        <v>167</v>
      </c>
      <c r="BM142" s="24" t="s">
        <v>1049</v>
      </c>
    </row>
    <row r="143" s="13" customFormat="1">
      <c r="B143" s="230"/>
      <c r="C143" s="231"/>
      <c r="D143" s="211" t="s">
        <v>169</v>
      </c>
      <c r="E143" s="232" t="s">
        <v>35</v>
      </c>
      <c r="F143" s="233" t="s">
        <v>1047</v>
      </c>
      <c r="G143" s="231"/>
      <c r="H143" s="232" t="s">
        <v>35</v>
      </c>
      <c r="I143" s="231"/>
      <c r="J143" s="231"/>
      <c r="K143" s="231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169</v>
      </c>
      <c r="AU143" s="238" t="s">
        <v>88</v>
      </c>
      <c r="AV143" s="13" t="s">
        <v>86</v>
      </c>
      <c r="AW143" s="13" t="s">
        <v>41</v>
      </c>
      <c r="AX143" s="13" t="s">
        <v>78</v>
      </c>
      <c r="AY143" s="238" t="s">
        <v>160</v>
      </c>
    </row>
    <row r="144" s="13" customFormat="1">
      <c r="B144" s="230"/>
      <c r="C144" s="231"/>
      <c r="D144" s="211" t="s">
        <v>169</v>
      </c>
      <c r="E144" s="232" t="s">
        <v>35</v>
      </c>
      <c r="F144" s="233" t="s">
        <v>1033</v>
      </c>
      <c r="G144" s="231"/>
      <c r="H144" s="232" t="s">
        <v>35</v>
      </c>
      <c r="I144" s="231"/>
      <c r="J144" s="231"/>
      <c r="K144" s="231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169</v>
      </c>
      <c r="AU144" s="238" t="s">
        <v>88</v>
      </c>
      <c r="AV144" s="13" t="s">
        <v>86</v>
      </c>
      <c r="AW144" s="13" t="s">
        <v>41</v>
      </c>
      <c r="AX144" s="13" t="s">
        <v>78</v>
      </c>
      <c r="AY144" s="238" t="s">
        <v>160</v>
      </c>
    </row>
    <row r="145" s="11" customFormat="1">
      <c r="B145" s="209"/>
      <c r="C145" s="210"/>
      <c r="D145" s="211" t="s">
        <v>169</v>
      </c>
      <c r="E145" s="212" t="s">
        <v>35</v>
      </c>
      <c r="F145" s="213" t="s">
        <v>1048</v>
      </c>
      <c r="G145" s="210"/>
      <c r="H145" s="214">
        <v>49.170999999999999</v>
      </c>
      <c r="I145" s="210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169</v>
      </c>
      <c r="AU145" s="219" t="s">
        <v>88</v>
      </c>
      <c r="AV145" s="11" t="s">
        <v>88</v>
      </c>
      <c r="AW145" s="11" t="s">
        <v>41</v>
      </c>
      <c r="AX145" s="11" t="s">
        <v>86</v>
      </c>
      <c r="AY145" s="219" t="s">
        <v>160</v>
      </c>
    </row>
    <row r="146" s="10" customFormat="1" ht="29.88" customHeight="1">
      <c r="B146" s="183"/>
      <c r="C146" s="184"/>
      <c r="D146" s="185" t="s">
        <v>77</v>
      </c>
      <c r="E146" s="196" t="s">
        <v>113</v>
      </c>
      <c r="F146" s="196" t="s">
        <v>423</v>
      </c>
      <c r="G146" s="184"/>
      <c r="H146" s="184"/>
      <c r="I146" s="184"/>
      <c r="J146" s="197">
        <f>BK146</f>
        <v>1380302.0699999998</v>
      </c>
      <c r="K146" s="184"/>
      <c r="L146" s="188"/>
      <c r="M146" s="189"/>
      <c r="N146" s="190"/>
      <c r="O146" s="190"/>
      <c r="P146" s="191">
        <f>SUM(P147:P245)</f>
        <v>618.8098030000001</v>
      </c>
      <c r="Q146" s="190"/>
      <c r="R146" s="191">
        <f>SUM(R147:R245)</f>
        <v>211.36538285</v>
      </c>
      <c r="S146" s="190"/>
      <c r="T146" s="192">
        <f>SUM(T147:T245)</f>
        <v>0</v>
      </c>
      <c r="AR146" s="193" t="s">
        <v>86</v>
      </c>
      <c r="AT146" s="194" t="s">
        <v>77</v>
      </c>
      <c r="AU146" s="194" t="s">
        <v>86</v>
      </c>
      <c r="AY146" s="193" t="s">
        <v>160</v>
      </c>
      <c r="BK146" s="195">
        <f>SUM(BK147:BK245)</f>
        <v>1380302.0699999998</v>
      </c>
    </row>
    <row r="147" s="1" customFormat="1" ht="51" customHeight="1">
      <c r="B147" s="41"/>
      <c r="C147" s="198" t="s">
        <v>208</v>
      </c>
      <c r="D147" s="198" t="s">
        <v>162</v>
      </c>
      <c r="E147" s="199" t="s">
        <v>1050</v>
      </c>
      <c r="F147" s="200" t="s">
        <v>1051</v>
      </c>
      <c r="G147" s="201" t="s">
        <v>165</v>
      </c>
      <c r="H147" s="202">
        <v>869.14499999999998</v>
      </c>
      <c r="I147" s="203">
        <v>67.099999999999994</v>
      </c>
      <c r="J147" s="203">
        <f>ROUND(I147*H147,2)</f>
        <v>58319.629999999997</v>
      </c>
      <c r="K147" s="200" t="s">
        <v>166</v>
      </c>
      <c r="L147" s="67"/>
      <c r="M147" s="204" t="s">
        <v>35</v>
      </c>
      <c r="N147" s="205" t="s">
        <v>49</v>
      </c>
      <c r="O147" s="206">
        <v>0.041000000000000002</v>
      </c>
      <c r="P147" s="206">
        <f>O147*H147</f>
        <v>35.634945000000002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AR147" s="24" t="s">
        <v>167</v>
      </c>
      <c r="AT147" s="24" t="s">
        <v>162</v>
      </c>
      <c r="AU147" s="24" t="s">
        <v>88</v>
      </c>
      <c r="AY147" s="24" t="s">
        <v>160</v>
      </c>
      <c r="BE147" s="208">
        <f>IF(N147="základní",J147,0)</f>
        <v>58319.629999999997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24" t="s">
        <v>86</v>
      </c>
      <c r="BK147" s="208">
        <f>ROUND(I147*H147,2)</f>
        <v>58319.629999999997</v>
      </c>
      <c r="BL147" s="24" t="s">
        <v>167</v>
      </c>
      <c r="BM147" s="24" t="s">
        <v>1052</v>
      </c>
    </row>
    <row r="148" s="11" customFormat="1">
      <c r="B148" s="209"/>
      <c r="C148" s="210"/>
      <c r="D148" s="211" t="s">
        <v>169</v>
      </c>
      <c r="E148" s="212" t="s">
        <v>35</v>
      </c>
      <c r="F148" s="213" t="s">
        <v>1035</v>
      </c>
      <c r="G148" s="210"/>
      <c r="H148" s="214">
        <v>504.46899999999999</v>
      </c>
      <c r="I148" s="210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169</v>
      </c>
      <c r="AU148" s="219" t="s">
        <v>88</v>
      </c>
      <c r="AV148" s="11" t="s">
        <v>88</v>
      </c>
      <c r="AW148" s="11" t="s">
        <v>41</v>
      </c>
      <c r="AX148" s="11" t="s">
        <v>78</v>
      </c>
      <c r="AY148" s="219" t="s">
        <v>160</v>
      </c>
    </row>
    <row r="149" s="11" customFormat="1">
      <c r="B149" s="209"/>
      <c r="C149" s="210"/>
      <c r="D149" s="211" t="s">
        <v>169</v>
      </c>
      <c r="E149" s="212" t="s">
        <v>35</v>
      </c>
      <c r="F149" s="213" t="s">
        <v>1036</v>
      </c>
      <c r="G149" s="210"/>
      <c r="H149" s="214">
        <v>364.67599999999999</v>
      </c>
      <c r="I149" s="210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169</v>
      </c>
      <c r="AU149" s="219" t="s">
        <v>88</v>
      </c>
      <c r="AV149" s="11" t="s">
        <v>88</v>
      </c>
      <c r="AW149" s="11" t="s">
        <v>41</v>
      </c>
      <c r="AX149" s="11" t="s">
        <v>78</v>
      </c>
      <c r="AY149" s="219" t="s">
        <v>160</v>
      </c>
    </row>
    <row r="150" s="12" customFormat="1">
      <c r="B150" s="220"/>
      <c r="C150" s="221"/>
      <c r="D150" s="211" t="s">
        <v>169</v>
      </c>
      <c r="E150" s="222" t="s">
        <v>35</v>
      </c>
      <c r="F150" s="223" t="s">
        <v>176</v>
      </c>
      <c r="G150" s="221"/>
      <c r="H150" s="224">
        <v>869.14499999999998</v>
      </c>
      <c r="I150" s="221"/>
      <c r="J150" s="221"/>
      <c r="K150" s="221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169</v>
      </c>
      <c r="AU150" s="229" t="s">
        <v>88</v>
      </c>
      <c r="AV150" s="12" t="s">
        <v>167</v>
      </c>
      <c r="AW150" s="12" t="s">
        <v>41</v>
      </c>
      <c r="AX150" s="12" t="s">
        <v>86</v>
      </c>
      <c r="AY150" s="229" t="s">
        <v>160</v>
      </c>
    </row>
    <row r="151" s="1" customFormat="1" ht="16.5" customHeight="1">
      <c r="B151" s="41"/>
      <c r="C151" s="249" t="s">
        <v>214</v>
      </c>
      <c r="D151" s="249" t="s">
        <v>339</v>
      </c>
      <c r="E151" s="250" t="s">
        <v>1053</v>
      </c>
      <c r="F151" s="251" t="s">
        <v>1054</v>
      </c>
      <c r="G151" s="252" t="s">
        <v>321</v>
      </c>
      <c r="H151" s="253">
        <v>13.194000000000001</v>
      </c>
      <c r="I151" s="254">
        <v>2620</v>
      </c>
      <c r="J151" s="254">
        <f>ROUND(I151*H151,2)</f>
        <v>34568.279999999999</v>
      </c>
      <c r="K151" s="251" t="s">
        <v>166</v>
      </c>
      <c r="L151" s="255"/>
      <c r="M151" s="256" t="s">
        <v>35</v>
      </c>
      <c r="N151" s="257" t="s">
        <v>49</v>
      </c>
      <c r="O151" s="206">
        <v>0</v>
      </c>
      <c r="P151" s="206">
        <f>O151*H151</f>
        <v>0</v>
      </c>
      <c r="Q151" s="206">
        <v>1</v>
      </c>
      <c r="R151" s="206">
        <f>Q151*H151</f>
        <v>13.194000000000001</v>
      </c>
      <c r="S151" s="206">
        <v>0</v>
      </c>
      <c r="T151" s="207">
        <f>S151*H151</f>
        <v>0</v>
      </c>
      <c r="AR151" s="24" t="s">
        <v>214</v>
      </c>
      <c r="AT151" s="24" t="s">
        <v>339</v>
      </c>
      <c r="AU151" s="24" t="s">
        <v>88</v>
      </c>
      <c r="AY151" s="24" t="s">
        <v>160</v>
      </c>
      <c r="BE151" s="208">
        <f>IF(N151="základní",J151,0)</f>
        <v>34568.279999999999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24" t="s">
        <v>86</v>
      </c>
      <c r="BK151" s="208">
        <f>ROUND(I151*H151,2)</f>
        <v>34568.279999999999</v>
      </c>
      <c r="BL151" s="24" t="s">
        <v>167</v>
      </c>
      <c r="BM151" s="24" t="s">
        <v>1055</v>
      </c>
    </row>
    <row r="152" s="11" customFormat="1">
      <c r="B152" s="209"/>
      <c r="C152" s="210"/>
      <c r="D152" s="211" t="s">
        <v>169</v>
      </c>
      <c r="E152" s="212" t="s">
        <v>35</v>
      </c>
      <c r="F152" s="213" t="s">
        <v>1056</v>
      </c>
      <c r="G152" s="210"/>
      <c r="H152" s="214">
        <v>13.194000000000001</v>
      </c>
      <c r="I152" s="210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169</v>
      </c>
      <c r="AU152" s="219" t="s">
        <v>88</v>
      </c>
      <c r="AV152" s="11" t="s">
        <v>88</v>
      </c>
      <c r="AW152" s="11" t="s">
        <v>41</v>
      </c>
      <c r="AX152" s="11" t="s">
        <v>86</v>
      </c>
      <c r="AY152" s="219" t="s">
        <v>160</v>
      </c>
    </row>
    <row r="153" s="1" customFormat="1" ht="25.5" customHeight="1">
      <c r="B153" s="41"/>
      <c r="C153" s="198" t="s">
        <v>218</v>
      </c>
      <c r="D153" s="198" t="s">
        <v>162</v>
      </c>
      <c r="E153" s="199" t="s">
        <v>1057</v>
      </c>
      <c r="F153" s="200" t="s">
        <v>1058</v>
      </c>
      <c r="G153" s="201" t="s">
        <v>165</v>
      </c>
      <c r="H153" s="202">
        <v>349.69999999999999</v>
      </c>
      <c r="I153" s="203">
        <v>107</v>
      </c>
      <c r="J153" s="203">
        <f>ROUND(I153*H153,2)</f>
        <v>37417.900000000001</v>
      </c>
      <c r="K153" s="200" t="s">
        <v>166</v>
      </c>
      <c r="L153" s="67"/>
      <c r="M153" s="204" t="s">
        <v>35</v>
      </c>
      <c r="N153" s="205" t="s">
        <v>49</v>
      </c>
      <c r="O153" s="206">
        <v>0.025999999999999999</v>
      </c>
      <c r="P153" s="206">
        <f>O153*H153</f>
        <v>9.0922000000000001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AR153" s="24" t="s">
        <v>167</v>
      </c>
      <c r="AT153" s="24" t="s">
        <v>162</v>
      </c>
      <c r="AU153" s="24" t="s">
        <v>88</v>
      </c>
      <c r="AY153" s="24" t="s">
        <v>160</v>
      </c>
      <c r="BE153" s="208">
        <f>IF(N153="základní",J153,0)</f>
        <v>37417.900000000001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24" t="s">
        <v>86</v>
      </c>
      <c r="BK153" s="208">
        <f>ROUND(I153*H153,2)</f>
        <v>37417.900000000001</v>
      </c>
      <c r="BL153" s="24" t="s">
        <v>167</v>
      </c>
      <c r="BM153" s="24" t="s">
        <v>1059</v>
      </c>
    </row>
    <row r="154" s="11" customFormat="1">
      <c r="B154" s="209"/>
      <c r="C154" s="210"/>
      <c r="D154" s="211" t="s">
        <v>169</v>
      </c>
      <c r="E154" s="212" t="s">
        <v>35</v>
      </c>
      <c r="F154" s="213" t="s">
        <v>170</v>
      </c>
      <c r="G154" s="210"/>
      <c r="H154" s="214">
        <v>230.44999999999999</v>
      </c>
      <c r="I154" s="210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169</v>
      </c>
      <c r="AU154" s="219" t="s">
        <v>88</v>
      </c>
      <c r="AV154" s="11" t="s">
        <v>88</v>
      </c>
      <c r="AW154" s="11" t="s">
        <v>41</v>
      </c>
      <c r="AX154" s="11" t="s">
        <v>78</v>
      </c>
      <c r="AY154" s="219" t="s">
        <v>160</v>
      </c>
    </row>
    <row r="155" s="11" customFormat="1">
      <c r="B155" s="209"/>
      <c r="C155" s="210"/>
      <c r="D155" s="211" t="s">
        <v>169</v>
      </c>
      <c r="E155" s="212" t="s">
        <v>35</v>
      </c>
      <c r="F155" s="213" t="s">
        <v>171</v>
      </c>
      <c r="G155" s="210"/>
      <c r="H155" s="214">
        <v>1.8</v>
      </c>
      <c r="I155" s="210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169</v>
      </c>
      <c r="AU155" s="219" t="s">
        <v>88</v>
      </c>
      <c r="AV155" s="11" t="s">
        <v>88</v>
      </c>
      <c r="AW155" s="11" t="s">
        <v>41</v>
      </c>
      <c r="AX155" s="11" t="s">
        <v>78</v>
      </c>
      <c r="AY155" s="219" t="s">
        <v>160</v>
      </c>
    </row>
    <row r="156" s="11" customFormat="1">
      <c r="B156" s="209"/>
      <c r="C156" s="210"/>
      <c r="D156" s="211" t="s">
        <v>169</v>
      </c>
      <c r="E156" s="212" t="s">
        <v>35</v>
      </c>
      <c r="F156" s="213" t="s">
        <v>172</v>
      </c>
      <c r="G156" s="210"/>
      <c r="H156" s="214">
        <v>1.8</v>
      </c>
      <c r="I156" s="210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169</v>
      </c>
      <c r="AU156" s="219" t="s">
        <v>88</v>
      </c>
      <c r="AV156" s="11" t="s">
        <v>88</v>
      </c>
      <c r="AW156" s="11" t="s">
        <v>41</v>
      </c>
      <c r="AX156" s="11" t="s">
        <v>78</v>
      </c>
      <c r="AY156" s="219" t="s">
        <v>160</v>
      </c>
    </row>
    <row r="157" s="11" customFormat="1">
      <c r="B157" s="209"/>
      <c r="C157" s="210"/>
      <c r="D157" s="211" t="s">
        <v>169</v>
      </c>
      <c r="E157" s="212" t="s">
        <v>35</v>
      </c>
      <c r="F157" s="213" t="s">
        <v>173</v>
      </c>
      <c r="G157" s="210"/>
      <c r="H157" s="214">
        <v>1.8</v>
      </c>
      <c r="I157" s="210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169</v>
      </c>
      <c r="AU157" s="219" t="s">
        <v>88</v>
      </c>
      <c r="AV157" s="11" t="s">
        <v>88</v>
      </c>
      <c r="AW157" s="11" t="s">
        <v>41</v>
      </c>
      <c r="AX157" s="11" t="s">
        <v>78</v>
      </c>
      <c r="AY157" s="219" t="s">
        <v>160</v>
      </c>
    </row>
    <row r="158" s="11" customFormat="1">
      <c r="B158" s="209"/>
      <c r="C158" s="210"/>
      <c r="D158" s="211" t="s">
        <v>169</v>
      </c>
      <c r="E158" s="212" t="s">
        <v>35</v>
      </c>
      <c r="F158" s="213" t="s">
        <v>174</v>
      </c>
      <c r="G158" s="210"/>
      <c r="H158" s="214">
        <v>1.8</v>
      </c>
      <c r="I158" s="210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169</v>
      </c>
      <c r="AU158" s="219" t="s">
        <v>88</v>
      </c>
      <c r="AV158" s="11" t="s">
        <v>88</v>
      </c>
      <c r="AW158" s="11" t="s">
        <v>41</v>
      </c>
      <c r="AX158" s="11" t="s">
        <v>78</v>
      </c>
      <c r="AY158" s="219" t="s">
        <v>160</v>
      </c>
    </row>
    <row r="159" s="11" customFormat="1">
      <c r="B159" s="209"/>
      <c r="C159" s="210"/>
      <c r="D159" s="211" t="s">
        <v>169</v>
      </c>
      <c r="E159" s="212" t="s">
        <v>35</v>
      </c>
      <c r="F159" s="213" t="s">
        <v>175</v>
      </c>
      <c r="G159" s="210"/>
      <c r="H159" s="214">
        <v>2.8999999999999999</v>
      </c>
      <c r="I159" s="210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169</v>
      </c>
      <c r="AU159" s="219" t="s">
        <v>88</v>
      </c>
      <c r="AV159" s="11" t="s">
        <v>88</v>
      </c>
      <c r="AW159" s="11" t="s">
        <v>41</v>
      </c>
      <c r="AX159" s="11" t="s">
        <v>78</v>
      </c>
      <c r="AY159" s="219" t="s">
        <v>160</v>
      </c>
    </row>
    <row r="160" s="13" customFormat="1">
      <c r="B160" s="230"/>
      <c r="C160" s="231"/>
      <c r="D160" s="211" t="s">
        <v>169</v>
      </c>
      <c r="E160" s="232" t="s">
        <v>35</v>
      </c>
      <c r="F160" s="233" t="s">
        <v>1010</v>
      </c>
      <c r="G160" s="231"/>
      <c r="H160" s="232" t="s">
        <v>35</v>
      </c>
      <c r="I160" s="231"/>
      <c r="J160" s="231"/>
      <c r="K160" s="231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169</v>
      </c>
      <c r="AU160" s="238" t="s">
        <v>88</v>
      </c>
      <c r="AV160" s="13" t="s">
        <v>86</v>
      </c>
      <c r="AW160" s="13" t="s">
        <v>41</v>
      </c>
      <c r="AX160" s="13" t="s">
        <v>78</v>
      </c>
      <c r="AY160" s="238" t="s">
        <v>160</v>
      </c>
    </row>
    <row r="161" s="11" customFormat="1">
      <c r="B161" s="209"/>
      <c r="C161" s="210"/>
      <c r="D161" s="211" t="s">
        <v>169</v>
      </c>
      <c r="E161" s="212" t="s">
        <v>35</v>
      </c>
      <c r="F161" s="213" t="s">
        <v>599</v>
      </c>
      <c r="G161" s="210"/>
      <c r="H161" s="214">
        <v>79.650000000000006</v>
      </c>
      <c r="I161" s="210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169</v>
      </c>
      <c r="AU161" s="219" t="s">
        <v>88</v>
      </c>
      <c r="AV161" s="11" t="s">
        <v>88</v>
      </c>
      <c r="AW161" s="11" t="s">
        <v>41</v>
      </c>
      <c r="AX161" s="11" t="s">
        <v>78</v>
      </c>
      <c r="AY161" s="219" t="s">
        <v>160</v>
      </c>
    </row>
    <row r="162" s="13" customFormat="1">
      <c r="B162" s="230"/>
      <c r="C162" s="231"/>
      <c r="D162" s="211" t="s">
        <v>169</v>
      </c>
      <c r="E162" s="232" t="s">
        <v>35</v>
      </c>
      <c r="F162" s="233" t="s">
        <v>1012</v>
      </c>
      <c r="G162" s="231"/>
      <c r="H162" s="232" t="s">
        <v>35</v>
      </c>
      <c r="I162" s="231"/>
      <c r="J162" s="231"/>
      <c r="K162" s="231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169</v>
      </c>
      <c r="AU162" s="238" t="s">
        <v>88</v>
      </c>
      <c r="AV162" s="13" t="s">
        <v>86</v>
      </c>
      <c r="AW162" s="13" t="s">
        <v>41</v>
      </c>
      <c r="AX162" s="13" t="s">
        <v>78</v>
      </c>
      <c r="AY162" s="238" t="s">
        <v>160</v>
      </c>
    </row>
    <row r="163" s="11" customFormat="1">
      <c r="B163" s="209"/>
      <c r="C163" s="210"/>
      <c r="D163" s="211" t="s">
        <v>169</v>
      </c>
      <c r="E163" s="212" t="s">
        <v>35</v>
      </c>
      <c r="F163" s="213" t="s">
        <v>886</v>
      </c>
      <c r="G163" s="210"/>
      <c r="H163" s="214">
        <v>29.5</v>
      </c>
      <c r="I163" s="210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169</v>
      </c>
      <c r="AU163" s="219" t="s">
        <v>88</v>
      </c>
      <c r="AV163" s="11" t="s">
        <v>88</v>
      </c>
      <c r="AW163" s="11" t="s">
        <v>41</v>
      </c>
      <c r="AX163" s="11" t="s">
        <v>78</v>
      </c>
      <c r="AY163" s="219" t="s">
        <v>160</v>
      </c>
    </row>
    <row r="164" s="12" customFormat="1">
      <c r="B164" s="220"/>
      <c r="C164" s="221"/>
      <c r="D164" s="211" t="s">
        <v>169</v>
      </c>
      <c r="E164" s="222" t="s">
        <v>1003</v>
      </c>
      <c r="F164" s="223" t="s">
        <v>176</v>
      </c>
      <c r="G164" s="221"/>
      <c r="H164" s="224">
        <v>349.69999999999999</v>
      </c>
      <c r="I164" s="221"/>
      <c r="J164" s="221"/>
      <c r="K164" s="221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169</v>
      </c>
      <c r="AU164" s="229" t="s">
        <v>88</v>
      </c>
      <c r="AV164" s="12" t="s">
        <v>167</v>
      </c>
      <c r="AW164" s="12" t="s">
        <v>41</v>
      </c>
      <c r="AX164" s="12" t="s">
        <v>86</v>
      </c>
      <c r="AY164" s="229" t="s">
        <v>160</v>
      </c>
    </row>
    <row r="165" s="1" customFormat="1" ht="25.5" customHeight="1">
      <c r="B165" s="41"/>
      <c r="C165" s="198" t="s">
        <v>223</v>
      </c>
      <c r="D165" s="198" t="s">
        <v>162</v>
      </c>
      <c r="E165" s="199" t="s">
        <v>1060</v>
      </c>
      <c r="F165" s="200" t="s">
        <v>1061</v>
      </c>
      <c r="G165" s="201" t="s">
        <v>165</v>
      </c>
      <c r="H165" s="202">
        <v>349.69999999999999</v>
      </c>
      <c r="I165" s="203">
        <v>140</v>
      </c>
      <c r="J165" s="203">
        <f>ROUND(I165*H165,2)</f>
        <v>48958</v>
      </c>
      <c r="K165" s="200" t="s">
        <v>166</v>
      </c>
      <c r="L165" s="67"/>
      <c r="M165" s="204" t="s">
        <v>35</v>
      </c>
      <c r="N165" s="205" t="s">
        <v>49</v>
      </c>
      <c r="O165" s="206">
        <v>0.029000000000000001</v>
      </c>
      <c r="P165" s="206">
        <f>O165*H165</f>
        <v>10.141299999999999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AR165" s="24" t="s">
        <v>167</v>
      </c>
      <c r="AT165" s="24" t="s">
        <v>162</v>
      </c>
      <c r="AU165" s="24" t="s">
        <v>88</v>
      </c>
      <c r="AY165" s="24" t="s">
        <v>160</v>
      </c>
      <c r="BE165" s="208">
        <f>IF(N165="základní",J165,0)</f>
        <v>48958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24" t="s">
        <v>86</v>
      </c>
      <c r="BK165" s="208">
        <f>ROUND(I165*H165,2)</f>
        <v>48958</v>
      </c>
      <c r="BL165" s="24" t="s">
        <v>167</v>
      </c>
      <c r="BM165" s="24" t="s">
        <v>1062</v>
      </c>
    </row>
    <row r="166" s="11" customFormat="1">
      <c r="B166" s="209"/>
      <c r="C166" s="210"/>
      <c r="D166" s="211" t="s">
        <v>169</v>
      </c>
      <c r="E166" s="212" t="s">
        <v>35</v>
      </c>
      <c r="F166" s="213" t="s">
        <v>1003</v>
      </c>
      <c r="G166" s="210"/>
      <c r="H166" s="214">
        <v>349.69999999999999</v>
      </c>
      <c r="I166" s="210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169</v>
      </c>
      <c r="AU166" s="219" t="s">
        <v>88</v>
      </c>
      <c r="AV166" s="11" t="s">
        <v>88</v>
      </c>
      <c r="AW166" s="11" t="s">
        <v>41</v>
      </c>
      <c r="AX166" s="11" t="s">
        <v>86</v>
      </c>
      <c r="AY166" s="219" t="s">
        <v>160</v>
      </c>
    </row>
    <row r="167" s="1" customFormat="1" ht="25.5" customHeight="1">
      <c r="B167" s="41"/>
      <c r="C167" s="198" t="s">
        <v>227</v>
      </c>
      <c r="D167" s="198" t="s">
        <v>162</v>
      </c>
      <c r="E167" s="199" t="s">
        <v>699</v>
      </c>
      <c r="F167" s="200" t="s">
        <v>700</v>
      </c>
      <c r="G167" s="201" t="s">
        <v>165</v>
      </c>
      <c r="H167" s="202">
        <v>201</v>
      </c>
      <c r="I167" s="203">
        <v>160</v>
      </c>
      <c r="J167" s="203">
        <f>ROUND(I167*H167,2)</f>
        <v>32160</v>
      </c>
      <c r="K167" s="200" t="s">
        <v>166</v>
      </c>
      <c r="L167" s="67"/>
      <c r="M167" s="204" t="s">
        <v>35</v>
      </c>
      <c r="N167" s="205" t="s">
        <v>49</v>
      </c>
      <c r="O167" s="206">
        <v>0.031</v>
      </c>
      <c r="P167" s="206">
        <f>O167*H167</f>
        <v>6.2309999999999999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AR167" s="24" t="s">
        <v>167</v>
      </c>
      <c r="AT167" s="24" t="s">
        <v>162</v>
      </c>
      <c r="AU167" s="24" t="s">
        <v>88</v>
      </c>
      <c r="AY167" s="24" t="s">
        <v>160</v>
      </c>
      <c r="BE167" s="208">
        <f>IF(N167="základní",J167,0)</f>
        <v>32160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24" t="s">
        <v>86</v>
      </c>
      <c r="BK167" s="208">
        <f>ROUND(I167*H167,2)</f>
        <v>32160</v>
      </c>
      <c r="BL167" s="24" t="s">
        <v>167</v>
      </c>
      <c r="BM167" s="24" t="s">
        <v>1063</v>
      </c>
    </row>
    <row r="168" s="13" customFormat="1">
      <c r="B168" s="230"/>
      <c r="C168" s="231"/>
      <c r="D168" s="211" t="s">
        <v>169</v>
      </c>
      <c r="E168" s="232" t="s">
        <v>35</v>
      </c>
      <c r="F168" s="233" t="s">
        <v>1011</v>
      </c>
      <c r="G168" s="231"/>
      <c r="H168" s="232" t="s">
        <v>35</v>
      </c>
      <c r="I168" s="231"/>
      <c r="J168" s="231"/>
      <c r="K168" s="231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169</v>
      </c>
      <c r="AU168" s="238" t="s">
        <v>88</v>
      </c>
      <c r="AV168" s="13" t="s">
        <v>86</v>
      </c>
      <c r="AW168" s="13" t="s">
        <v>41</v>
      </c>
      <c r="AX168" s="13" t="s">
        <v>78</v>
      </c>
      <c r="AY168" s="238" t="s">
        <v>160</v>
      </c>
    </row>
    <row r="169" s="11" customFormat="1">
      <c r="B169" s="209"/>
      <c r="C169" s="210"/>
      <c r="D169" s="211" t="s">
        <v>169</v>
      </c>
      <c r="E169" s="212" t="s">
        <v>35</v>
      </c>
      <c r="F169" s="213" t="s">
        <v>778</v>
      </c>
      <c r="G169" s="210"/>
      <c r="H169" s="214">
        <v>112.5</v>
      </c>
      <c r="I169" s="210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169</v>
      </c>
      <c r="AU169" s="219" t="s">
        <v>88</v>
      </c>
      <c r="AV169" s="11" t="s">
        <v>88</v>
      </c>
      <c r="AW169" s="11" t="s">
        <v>41</v>
      </c>
      <c r="AX169" s="11" t="s">
        <v>78</v>
      </c>
      <c r="AY169" s="219" t="s">
        <v>160</v>
      </c>
    </row>
    <row r="170" s="13" customFormat="1">
      <c r="B170" s="230"/>
      <c r="C170" s="231"/>
      <c r="D170" s="211" t="s">
        <v>169</v>
      </c>
      <c r="E170" s="232" t="s">
        <v>35</v>
      </c>
      <c r="F170" s="233" t="s">
        <v>1064</v>
      </c>
      <c r="G170" s="231"/>
      <c r="H170" s="232" t="s">
        <v>35</v>
      </c>
      <c r="I170" s="231"/>
      <c r="J170" s="231"/>
      <c r="K170" s="231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169</v>
      </c>
      <c r="AU170" s="238" t="s">
        <v>88</v>
      </c>
      <c r="AV170" s="13" t="s">
        <v>86</v>
      </c>
      <c r="AW170" s="13" t="s">
        <v>41</v>
      </c>
      <c r="AX170" s="13" t="s">
        <v>78</v>
      </c>
      <c r="AY170" s="238" t="s">
        <v>160</v>
      </c>
    </row>
    <row r="171" s="11" customFormat="1">
      <c r="B171" s="209"/>
      <c r="C171" s="210"/>
      <c r="D171" s="211" t="s">
        <v>169</v>
      </c>
      <c r="E171" s="212" t="s">
        <v>35</v>
      </c>
      <c r="F171" s="213" t="s">
        <v>588</v>
      </c>
      <c r="G171" s="210"/>
      <c r="H171" s="214">
        <v>1.5</v>
      </c>
      <c r="I171" s="210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169</v>
      </c>
      <c r="AU171" s="219" t="s">
        <v>88</v>
      </c>
      <c r="AV171" s="11" t="s">
        <v>88</v>
      </c>
      <c r="AW171" s="11" t="s">
        <v>41</v>
      </c>
      <c r="AX171" s="11" t="s">
        <v>78</v>
      </c>
      <c r="AY171" s="219" t="s">
        <v>160</v>
      </c>
    </row>
    <row r="172" s="11" customFormat="1">
      <c r="B172" s="209"/>
      <c r="C172" s="210"/>
      <c r="D172" s="211" t="s">
        <v>169</v>
      </c>
      <c r="E172" s="212" t="s">
        <v>35</v>
      </c>
      <c r="F172" s="213" t="s">
        <v>592</v>
      </c>
      <c r="G172" s="210"/>
      <c r="H172" s="214">
        <v>3</v>
      </c>
      <c r="I172" s="210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169</v>
      </c>
      <c r="AU172" s="219" t="s">
        <v>88</v>
      </c>
      <c r="AV172" s="11" t="s">
        <v>88</v>
      </c>
      <c r="AW172" s="11" t="s">
        <v>41</v>
      </c>
      <c r="AX172" s="11" t="s">
        <v>78</v>
      </c>
      <c r="AY172" s="219" t="s">
        <v>160</v>
      </c>
    </row>
    <row r="173" s="11" customFormat="1">
      <c r="B173" s="209"/>
      <c r="C173" s="210"/>
      <c r="D173" s="211" t="s">
        <v>169</v>
      </c>
      <c r="E173" s="212" t="s">
        <v>35</v>
      </c>
      <c r="F173" s="213" t="s">
        <v>593</v>
      </c>
      <c r="G173" s="210"/>
      <c r="H173" s="214">
        <v>70</v>
      </c>
      <c r="I173" s="210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169</v>
      </c>
      <c r="AU173" s="219" t="s">
        <v>88</v>
      </c>
      <c r="AV173" s="11" t="s">
        <v>88</v>
      </c>
      <c r="AW173" s="11" t="s">
        <v>41</v>
      </c>
      <c r="AX173" s="11" t="s">
        <v>78</v>
      </c>
      <c r="AY173" s="219" t="s">
        <v>160</v>
      </c>
    </row>
    <row r="174" s="11" customFormat="1">
      <c r="B174" s="209"/>
      <c r="C174" s="210"/>
      <c r="D174" s="211" t="s">
        <v>169</v>
      </c>
      <c r="E174" s="212" t="s">
        <v>35</v>
      </c>
      <c r="F174" s="213" t="s">
        <v>594</v>
      </c>
      <c r="G174" s="210"/>
      <c r="H174" s="214">
        <v>14</v>
      </c>
      <c r="I174" s="210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169</v>
      </c>
      <c r="AU174" s="219" t="s">
        <v>88</v>
      </c>
      <c r="AV174" s="11" t="s">
        <v>88</v>
      </c>
      <c r="AW174" s="11" t="s">
        <v>41</v>
      </c>
      <c r="AX174" s="11" t="s">
        <v>78</v>
      </c>
      <c r="AY174" s="219" t="s">
        <v>160</v>
      </c>
    </row>
    <row r="175" s="12" customFormat="1">
      <c r="B175" s="220"/>
      <c r="C175" s="221"/>
      <c r="D175" s="211" t="s">
        <v>169</v>
      </c>
      <c r="E175" s="222" t="s">
        <v>35</v>
      </c>
      <c r="F175" s="223" t="s">
        <v>176</v>
      </c>
      <c r="G175" s="221"/>
      <c r="H175" s="224">
        <v>201</v>
      </c>
      <c r="I175" s="221"/>
      <c r="J175" s="221"/>
      <c r="K175" s="221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169</v>
      </c>
      <c r="AU175" s="229" t="s">
        <v>88</v>
      </c>
      <c r="AV175" s="12" t="s">
        <v>167</v>
      </c>
      <c r="AW175" s="12" t="s">
        <v>41</v>
      </c>
      <c r="AX175" s="12" t="s">
        <v>86</v>
      </c>
      <c r="AY175" s="229" t="s">
        <v>160</v>
      </c>
    </row>
    <row r="176" s="1" customFormat="1" ht="38.25" customHeight="1">
      <c r="B176" s="41"/>
      <c r="C176" s="198" t="s">
        <v>239</v>
      </c>
      <c r="D176" s="198" t="s">
        <v>162</v>
      </c>
      <c r="E176" s="199" t="s">
        <v>1065</v>
      </c>
      <c r="F176" s="200" t="s">
        <v>1066</v>
      </c>
      <c r="G176" s="201" t="s">
        <v>165</v>
      </c>
      <c r="H176" s="202">
        <v>349.69999999999999</v>
      </c>
      <c r="I176" s="203">
        <v>454</v>
      </c>
      <c r="J176" s="203">
        <f>ROUND(I176*H176,2)</f>
        <v>158763.79999999999</v>
      </c>
      <c r="K176" s="200" t="s">
        <v>166</v>
      </c>
      <c r="L176" s="67"/>
      <c r="M176" s="204" t="s">
        <v>35</v>
      </c>
      <c r="N176" s="205" t="s">
        <v>49</v>
      </c>
      <c r="O176" s="206">
        <v>0.085000000000000006</v>
      </c>
      <c r="P176" s="206">
        <f>O176*H176</f>
        <v>29.724500000000003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AR176" s="24" t="s">
        <v>167</v>
      </c>
      <c r="AT176" s="24" t="s">
        <v>162</v>
      </c>
      <c r="AU176" s="24" t="s">
        <v>88</v>
      </c>
      <c r="AY176" s="24" t="s">
        <v>160</v>
      </c>
      <c r="BE176" s="208">
        <f>IF(N176="základní",J176,0)</f>
        <v>158763.79999999999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24" t="s">
        <v>86</v>
      </c>
      <c r="BK176" s="208">
        <f>ROUND(I176*H176,2)</f>
        <v>158763.79999999999</v>
      </c>
      <c r="BL176" s="24" t="s">
        <v>167</v>
      </c>
      <c r="BM176" s="24" t="s">
        <v>1067</v>
      </c>
    </row>
    <row r="177" s="11" customFormat="1">
      <c r="B177" s="209"/>
      <c r="C177" s="210"/>
      <c r="D177" s="211" t="s">
        <v>169</v>
      </c>
      <c r="E177" s="212" t="s">
        <v>35</v>
      </c>
      <c r="F177" s="213" t="s">
        <v>170</v>
      </c>
      <c r="G177" s="210"/>
      <c r="H177" s="214">
        <v>230.44999999999999</v>
      </c>
      <c r="I177" s="210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169</v>
      </c>
      <c r="AU177" s="219" t="s">
        <v>88</v>
      </c>
      <c r="AV177" s="11" t="s">
        <v>88</v>
      </c>
      <c r="AW177" s="11" t="s">
        <v>41</v>
      </c>
      <c r="AX177" s="11" t="s">
        <v>78</v>
      </c>
      <c r="AY177" s="219" t="s">
        <v>160</v>
      </c>
    </row>
    <row r="178" s="11" customFormat="1">
      <c r="B178" s="209"/>
      <c r="C178" s="210"/>
      <c r="D178" s="211" t="s">
        <v>169</v>
      </c>
      <c r="E178" s="212" t="s">
        <v>35</v>
      </c>
      <c r="F178" s="213" t="s">
        <v>171</v>
      </c>
      <c r="G178" s="210"/>
      <c r="H178" s="214">
        <v>1.8</v>
      </c>
      <c r="I178" s="210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169</v>
      </c>
      <c r="AU178" s="219" t="s">
        <v>88</v>
      </c>
      <c r="AV178" s="11" t="s">
        <v>88</v>
      </c>
      <c r="AW178" s="11" t="s">
        <v>41</v>
      </c>
      <c r="AX178" s="11" t="s">
        <v>78</v>
      </c>
      <c r="AY178" s="219" t="s">
        <v>160</v>
      </c>
    </row>
    <row r="179" s="11" customFormat="1">
      <c r="B179" s="209"/>
      <c r="C179" s="210"/>
      <c r="D179" s="211" t="s">
        <v>169</v>
      </c>
      <c r="E179" s="212" t="s">
        <v>35</v>
      </c>
      <c r="F179" s="213" t="s">
        <v>172</v>
      </c>
      <c r="G179" s="210"/>
      <c r="H179" s="214">
        <v>1.8</v>
      </c>
      <c r="I179" s="210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169</v>
      </c>
      <c r="AU179" s="219" t="s">
        <v>88</v>
      </c>
      <c r="AV179" s="11" t="s">
        <v>88</v>
      </c>
      <c r="AW179" s="11" t="s">
        <v>41</v>
      </c>
      <c r="AX179" s="11" t="s">
        <v>78</v>
      </c>
      <c r="AY179" s="219" t="s">
        <v>160</v>
      </c>
    </row>
    <row r="180" s="11" customFormat="1">
      <c r="B180" s="209"/>
      <c r="C180" s="210"/>
      <c r="D180" s="211" t="s">
        <v>169</v>
      </c>
      <c r="E180" s="212" t="s">
        <v>35</v>
      </c>
      <c r="F180" s="213" t="s">
        <v>173</v>
      </c>
      <c r="G180" s="210"/>
      <c r="H180" s="214">
        <v>1.8</v>
      </c>
      <c r="I180" s="210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169</v>
      </c>
      <c r="AU180" s="219" t="s">
        <v>88</v>
      </c>
      <c r="AV180" s="11" t="s">
        <v>88</v>
      </c>
      <c r="AW180" s="11" t="s">
        <v>41</v>
      </c>
      <c r="AX180" s="11" t="s">
        <v>78</v>
      </c>
      <c r="AY180" s="219" t="s">
        <v>160</v>
      </c>
    </row>
    <row r="181" s="11" customFormat="1">
      <c r="B181" s="209"/>
      <c r="C181" s="210"/>
      <c r="D181" s="211" t="s">
        <v>169</v>
      </c>
      <c r="E181" s="212" t="s">
        <v>35</v>
      </c>
      <c r="F181" s="213" t="s">
        <v>174</v>
      </c>
      <c r="G181" s="210"/>
      <c r="H181" s="214">
        <v>1.8</v>
      </c>
      <c r="I181" s="210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169</v>
      </c>
      <c r="AU181" s="219" t="s">
        <v>88</v>
      </c>
      <c r="AV181" s="11" t="s">
        <v>88</v>
      </c>
      <c r="AW181" s="11" t="s">
        <v>41</v>
      </c>
      <c r="AX181" s="11" t="s">
        <v>78</v>
      </c>
      <c r="AY181" s="219" t="s">
        <v>160</v>
      </c>
    </row>
    <row r="182" s="11" customFormat="1">
      <c r="B182" s="209"/>
      <c r="C182" s="210"/>
      <c r="D182" s="211" t="s">
        <v>169</v>
      </c>
      <c r="E182" s="212" t="s">
        <v>35</v>
      </c>
      <c r="F182" s="213" t="s">
        <v>175</v>
      </c>
      <c r="G182" s="210"/>
      <c r="H182" s="214">
        <v>2.8999999999999999</v>
      </c>
      <c r="I182" s="210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169</v>
      </c>
      <c r="AU182" s="219" t="s">
        <v>88</v>
      </c>
      <c r="AV182" s="11" t="s">
        <v>88</v>
      </c>
      <c r="AW182" s="11" t="s">
        <v>41</v>
      </c>
      <c r="AX182" s="11" t="s">
        <v>78</v>
      </c>
      <c r="AY182" s="219" t="s">
        <v>160</v>
      </c>
    </row>
    <row r="183" s="13" customFormat="1">
      <c r="B183" s="230"/>
      <c r="C183" s="231"/>
      <c r="D183" s="211" t="s">
        <v>169</v>
      </c>
      <c r="E183" s="232" t="s">
        <v>35</v>
      </c>
      <c r="F183" s="233" t="s">
        <v>1010</v>
      </c>
      <c r="G183" s="231"/>
      <c r="H183" s="232" t="s">
        <v>35</v>
      </c>
      <c r="I183" s="231"/>
      <c r="J183" s="231"/>
      <c r="K183" s="231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169</v>
      </c>
      <c r="AU183" s="238" t="s">
        <v>88</v>
      </c>
      <c r="AV183" s="13" t="s">
        <v>86</v>
      </c>
      <c r="AW183" s="13" t="s">
        <v>41</v>
      </c>
      <c r="AX183" s="13" t="s">
        <v>78</v>
      </c>
      <c r="AY183" s="238" t="s">
        <v>160</v>
      </c>
    </row>
    <row r="184" s="11" customFormat="1">
      <c r="B184" s="209"/>
      <c r="C184" s="210"/>
      <c r="D184" s="211" t="s">
        <v>169</v>
      </c>
      <c r="E184" s="212" t="s">
        <v>35</v>
      </c>
      <c r="F184" s="213" t="s">
        <v>599</v>
      </c>
      <c r="G184" s="210"/>
      <c r="H184" s="214">
        <v>79.650000000000006</v>
      </c>
      <c r="I184" s="210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169</v>
      </c>
      <c r="AU184" s="219" t="s">
        <v>88</v>
      </c>
      <c r="AV184" s="11" t="s">
        <v>88</v>
      </c>
      <c r="AW184" s="11" t="s">
        <v>41</v>
      </c>
      <c r="AX184" s="11" t="s">
        <v>78</v>
      </c>
      <c r="AY184" s="219" t="s">
        <v>160</v>
      </c>
    </row>
    <row r="185" s="13" customFormat="1">
      <c r="B185" s="230"/>
      <c r="C185" s="231"/>
      <c r="D185" s="211" t="s">
        <v>169</v>
      </c>
      <c r="E185" s="232" t="s">
        <v>35</v>
      </c>
      <c r="F185" s="233" t="s">
        <v>1012</v>
      </c>
      <c r="G185" s="231"/>
      <c r="H185" s="232" t="s">
        <v>35</v>
      </c>
      <c r="I185" s="231"/>
      <c r="J185" s="231"/>
      <c r="K185" s="231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169</v>
      </c>
      <c r="AU185" s="238" t="s">
        <v>88</v>
      </c>
      <c r="AV185" s="13" t="s">
        <v>86</v>
      </c>
      <c r="AW185" s="13" t="s">
        <v>41</v>
      </c>
      <c r="AX185" s="13" t="s">
        <v>78</v>
      </c>
      <c r="AY185" s="238" t="s">
        <v>160</v>
      </c>
    </row>
    <row r="186" s="11" customFormat="1">
      <c r="B186" s="209"/>
      <c r="C186" s="210"/>
      <c r="D186" s="211" t="s">
        <v>169</v>
      </c>
      <c r="E186" s="212" t="s">
        <v>35</v>
      </c>
      <c r="F186" s="213" t="s">
        <v>886</v>
      </c>
      <c r="G186" s="210"/>
      <c r="H186" s="214">
        <v>29.5</v>
      </c>
      <c r="I186" s="210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169</v>
      </c>
      <c r="AU186" s="219" t="s">
        <v>88</v>
      </c>
      <c r="AV186" s="11" t="s">
        <v>88</v>
      </c>
      <c r="AW186" s="11" t="s">
        <v>41</v>
      </c>
      <c r="AX186" s="11" t="s">
        <v>78</v>
      </c>
      <c r="AY186" s="219" t="s">
        <v>160</v>
      </c>
    </row>
    <row r="187" s="12" customFormat="1">
      <c r="B187" s="220"/>
      <c r="C187" s="221"/>
      <c r="D187" s="211" t="s">
        <v>169</v>
      </c>
      <c r="E187" s="222" t="s">
        <v>35</v>
      </c>
      <c r="F187" s="223" t="s">
        <v>176</v>
      </c>
      <c r="G187" s="221"/>
      <c r="H187" s="224">
        <v>349.69999999999999</v>
      </c>
      <c r="I187" s="221"/>
      <c r="J187" s="221"/>
      <c r="K187" s="221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169</v>
      </c>
      <c r="AU187" s="229" t="s">
        <v>88</v>
      </c>
      <c r="AV187" s="12" t="s">
        <v>167</v>
      </c>
      <c r="AW187" s="12" t="s">
        <v>41</v>
      </c>
      <c r="AX187" s="12" t="s">
        <v>86</v>
      </c>
      <c r="AY187" s="229" t="s">
        <v>160</v>
      </c>
    </row>
    <row r="188" s="1" customFormat="1" ht="25.5" customHeight="1">
      <c r="B188" s="41"/>
      <c r="C188" s="198" t="s">
        <v>256</v>
      </c>
      <c r="D188" s="198" t="s">
        <v>162</v>
      </c>
      <c r="E188" s="199" t="s">
        <v>1068</v>
      </c>
      <c r="F188" s="200" t="s">
        <v>1069</v>
      </c>
      <c r="G188" s="201" t="s">
        <v>165</v>
      </c>
      <c r="H188" s="202">
        <v>540.88999999999999</v>
      </c>
      <c r="I188" s="203">
        <v>16.5</v>
      </c>
      <c r="J188" s="203">
        <f>ROUND(I188*H188,2)</f>
        <v>8924.6900000000005</v>
      </c>
      <c r="K188" s="200" t="s">
        <v>166</v>
      </c>
      <c r="L188" s="67"/>
      <c r="M188" s="204" t="s">
        <v>35</v>
      </c>
      <c r="N188" s="205" t="s">
        <v>49</v>
      </c>
      <c r="O188" s="206">
        <v>0.0040000000000000001</v>
      </c>
      <c r="P188" s="206">
        <f>O188*H188</f>
        <v>2.1635599999999999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AR188" s="24" t="s">
        <v>167</v>
      </c>
      <c r="AT188" s="24" t="s">
        <v>162</v>
      </c>
      <c r="AU188" s="24" t="s">
        <v>88</v>
      </c>
      <c r="AY188" s="24" t="s">
        <v>160</v>
      </c>
      <c r="BE188" s="208">
        <f>IF(N188="základní",J188,0)</f>
        <v>8924.6900000000005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24" t="s">
        <v>86</v>
      </c>
      <c r="BK188" s="208">
        <f>ROUND(I188*H188,2)</f>
        <v>8924.6900000000005</v>
      </c>
      <c r="BL188" s="24" t="s">
        <v>167</v>
      </c>
      <c r="BM188" s="24" t="s">
        <v>1070</v>
      </c>
    </row>
    <row r="189" s="11" customFormat="1">
      <c r="B189" s="209"/>
      <c r="C189" s="210"/>
      <c r="D189" s="211" t="s">
        <v>169</v>
      </c>
      <c r="E189" s="212" t="s">
        <v>35</v>
      </c>
      <c r="F189" s="213" t="s">
        <v>170</v>
      </c>
      <c r="G189" s="210"/>
      <c r="H189" s="214">
        <v>230.44999999999999</v>
      </c>
      <c r="I189" s="210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169</v>
      </c>
      <c r="AU189" s="219" t="s">
        <v>88</v>
      </c>
      <c r="AV189" s="11" t="s">
        <v>88</v>
      </c>
      <c r="AW189" s="11" t="s">
        <v>41</v>
      </c>
      <c r="AX189" s="11" t="s">
        <v>78</v>
      </c>
      <c r="AY189" s="219" t="s">
        <v>160</v>
      </c>
    </row>
    <row r="190" s="11" customFormat="1">
      <c r="B190" s="209"/>
      <c r="C190" s="210"/>
      <c r="D190" s="211" t="s">
        <v>169</v>
      </c>
      <c r="E190" s="212" t="s">
        <v>35</v>
      </c>
      <c r="F190" s="213" t="s">
        <v>171</v>
      </c>
      <c r="G190" s="210"/>
      <c r="H190" s="214">
        <v>1.8</v>
      </c>
      <c r="I190" s="210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169</v>
      </c>
      <c r="AU190" s="219" t="s">
        <v>88</v>
      </c>
      <c r="AV190" s="11" t="s">
        <v>88</v>
      </c>
      <c r="AW190" s="11" t="s">
        <v>41</v>
      </c>
      <c r="AX190" s="11" t="s">
        <v>78</v>
      </c>
      <c r="AY190" s="219" t="s">
        <v>160</v>
      </c>
    </row>
    <row r="191" s="11" customFormat="1">
      <c r="B191" s="209"/>
      <c r="C191" s="210"/>
      <c r="D191" s="211" t="s">
        <v>169</v>
      </c>
      <c r="E191" s="212" t="s">
        <v>35</v>
      </c>
      <c r="F191" s="213" t="s">
        <v>172</v>
      </c>
      <c r="G191" s="210"/>
      <c r="H191" s="214">
        <v>1.8</v>
      </c>
      <c r="I191" s="210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169</v>
      </c>
      <c r="AU191" s="219" t="s">
        <v>88</v>
      </c>
      <c r="AV191" s="11" t="s">
        <v>88</v>
      </c>
      <c r="AW191" s="11" t="s">
        <v>41</v>
      </c>
      <c r="AX191" s="11" t="s">
        <v>78</v>
      </c>
      <c r="AY191" s="219" t="s">
        <v>160</v>
      </c>
    </row>
    <row r="192" s="11" customFormat="1">
      <c r="B192" s="209"/>
      <c r="C192" s="210"/>
      <c r="D192" s="211" t="s">
        <v>169</v>
      </c>
      <c r="E192" s="212" t="s">
        <v>35</v>
      </c>
      <c r="F192" s="213" t="s">
        <v>173</v>
      </c>
      <c r="G192" s="210"/>
      <c r="H192" s="214">
        <v>1.8</v>
      </c>
      <c r="I192" s="210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169</v>
      </c>
      <c r="AU192" s="219" t="s">
        <v>88</v>
      </c>
      <c r="AV192" s="11" t="s">
        <v>88</v>
      </c>
      <c r="AW192" s="11" t="s">
        <v>41</v>
      </c>
      <c r="AX192" s="11" t="s">
        <v>78</v>
      </c>
      <c r="AY192" s="219" t="s">
        <v>160</v>
      </c>
    </row>
    <row r="193" s="11" customFormat="1">
      <c r="B193" s="209"/>
      <c r="C193" s="210"/>
      <c r="D193" s="211" t="s">
        <v>169</v>
      </c>
      <c r="E193" s="212" t="s">
        <v>35</v>
      </c>
      <c r="F193" s="213" t="s">
        <v>174</v>
      </c>
      <c r="G193" s="210"/>
      <c r="H193" s="214">
        <v>1.8</v>
      </c>
      <c r="I193" s="210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169</v>
      </c>
      <c r="AU193" s="219" t="s">
        <v>88</v>
      </c>
      <c r="AV193" s="11" t="s">
        <v>88</v>
      </c>
      <c r="AW193" s="11" t="s">
        <v>41</v>
      </c>
      <c r="AX193" s="11" t="s">
        <v>78</v>
      </c>
      <c r="AY193" s="219" t="s">
        <v>160</v>
      </c>
    </row>
    <row r="194" s="11" customFormat="1">
      <c r="B194" s="209"/>
      <c r="C194" s="210"/>
      <c r="D194" s="211" t="s">
        <v>169</v>
      </c>
      <c r="E194" s="212" t="s">
        <v>35</v>
      </c>
      <c r="F194" s="213" t="s">
        <v>175</v>
      </c>
      <c r="G194" s="210"/>
      <c r="H194" s="214">
        <v>2.8999999999999999</v>
      </c>
      <c r="I194" s="210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169</v>
      </c>
      <c r="AU194" s="219" t="s">
        <v>88</v>
      </c>
      <c r="AV194" s="11" t="s">
        <v>88</v>
      </c>
      <c r="AW194" s="11" t="s">
        <v>41</v>
      </c>
      <c r="AX194" s="11" t="s">
        <v>78</v>
      </c>
      <c r="AY194" s="219" t="s">
        <v>160</v>
      </c>
    </row>
    <row r="195" s="13" customFormat="1">
      <c r="B195" s="230"/>
      <c r="C195" s="231"/>
      <c r="D195" s="211" t="s">
        <v>169</v>
      </c>
      <c r="E195" s="232" t="s">
        <v>35</v>
      </c>
      <c r="F195" s="233" t="s">
        <v>1010</v>
      </c>
      <c r="G195" s="231"/>
      <c r="H195" s="232" t="s">
        <v>35</v>
      </c>
      <c r="I195" s="231"/>
      <c r="J195" s="231"/>
      <c r="K195" s="231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169</v>
      </c>
      <c r="AU195" s="238" t="s">
        <v>88</v>
      </c>
      <c r="AV195" s="13" t="s">
        <v>86</v>
      </c>
      <c r="AW195" s="13" t="s">
        <v>41</v>
      </c>
      <c r="AX195" s="13" t="s">
        <v>78</v>
      </c>
      <c r="AY195" s="238" t="s">
        <v>160</v>
      </c>
    </row>
    <row r="196" s="11" customFormat="1">
      <c r="B196" s="209"/>
      <c r="C196" s="210"/>
      <c r="D196" s="211" t="s">
        <v>169</v>
      </c>
      <c r="E196" s="212" t="s">
        <v>35</v>
      </c>
      <c r="F196" s="213" t="s">
        <v>599</v>
      </c>
      <c r="G196" s="210"/>
      <c r="H196" s="214">
        <v>79.650000000000006</v>
      </c>
      <c r="I196" s="210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169</v>
      </c>
      <c r="AU196" s="219" t="s">
        <v>88</v>
      </c>
      <c r="AV196" s="11" t="s">
        <v>88</v>
      </c>
      <c r="AW196" s="11" t="s">
        <v>41</v>
      </c>
      <c r="AX196" s="11" t="s">
        <v>78</v>
      </c>
      <c r="AY196" s="219" t="s">
        <v>160</v>
      </c>
    </row>
    <row r="197" s="13" customFormat="1">
      <c r="B197" s="230"/>
      <c r="C197" s="231"/>
      <c r="D197" s="211" t="s">
        <v>169</v>
      </c>
      <c r="E197" s="232" t="s">
        <v>35</v>
      </c>
      <c r="F197" s="233" t="s">
        <v>1012</v>
      </c>
      <c r="G197" s="231"/>
      <c r="H197" s="232" t="s">
        <v>35</v>
      </c>
      <c r="I197" s="231"/>
      <c r="J197" s="231"/>
      <c r="K197" s="231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169</v>
      </c>
      <c r="AU197" s="238" t="s">
        <v>88</v>
      </c>
      <c r="AV197" s="13" t="s">
        <v>86</v>
      </c>
      <c r="AW197" s="13" t="s">
        <v>41</v>
      </c>
      <c r="AX197" s="13" t="s">
        <v>78</v>
      </c>
      <c r="AY197" s="238" t="s">
        <v>160</v>
      </c>
    </row>
    <row r="198" s="11" customFormat="1">
      <c r="B198" s="209"/>
      <c r="C198" s="210"/>
      <c r="D198" s="211" t="s">
        <v>169</v>
      </c>
      <c r="E198" s="212" t="s">
        <v>35</v>
      </c>
      <c r="F198" s="213" t="s">
        <v>886</v>
      </c>
      <c r="G198" s="210"/>
      <c r="H198" s="214">
        <v>29.5</v>
      </c>
      <c r="I198" s="210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169</v>
      </c>
      <c r="AU198" s="219" t="s">
        <v>88</v>
      </c>
      <c r="AV198" s="11" t="s">
        <v>88</v>
      </c>
      <c r="AW198" s="11" t="s">
        <v>41</v>
      </c>
      <c r="AX198" s="11" t="s">
        <v>78</v>
      </c>
      <c r="AY198" s="219" t="s">
        <v>160</v>
      </c>
    </row>
    <row r="199" s="11" customFormat="1">
      <c r="B199" s="209"/>
      <c r="C199" s="210"/>
      <c r="D199" s="211" t="s">
        <v>169</v>
      </c>
      <c r="E199" s="212" t="s">
        <v>35</v>
      </c>
      <c r="F199" s="213" t="s">
        <v>1000</v>
      </c>
      <c r="G199" s="210"/>
      <c r="H199" s="214">
        <v>191.19</v>
      </c>
      <c r="I199" s="210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169</v>
      </c>
      <c r="AU199" s="219" t="s">
        <v>88</v>
      </c>
      <c r="AV199" s="11" t="s">
        <v>88</v>
      </c>
      <c r="AW199" s="11" t="s">
        <v>41</v>
      </c>
      <c r="AX199" s="11" t="s">
        <v>78</v>
      </c>
      <c r="AY199" s="219" t="s">
        <v>160</v>
      </c>
    </row>
    <row r="200" s="12" customFormat="1">
      <c r="B200" s="220"/>
      <c r="C200" s="221"/>
      <c r="D200" s="211" t="s">
        <v>169</v>
      </c>
      <c r="E200" s="222" t="s">
        <v>35</v>
      </c>
      <c r="F200" s="223" t="s">
        <v>176</v>
      </c>
      <c r="G200" s="221"/>
      <c r="H200" s="224">
        <v>540.88999999999999</v>
      </c>
      <c r="I200" s="221"/>
      <c r="J200" s="221"/>
      <c r="K200" s="221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169</v>
      </c>
      <c r="AU200" s="229" t="s">
        <v>88</v>
      </c>
      <c r="AV200" s="12" t="s">
        <v>167</v>
      </c>
      <c r="AW200" s="12" t="s">
        <v>41</v>
      </c>
      <c r="AX200" s="12" t="s">
        <v>86</v>
      </c>
      <c r="AY200" s="229" t="s">
        <v>160</v>
      </c>
    </row>
    <row r="201" s="1" customFormat="1" ht="25.5" customHeight="1">
      <c r="B201" s="41"/>
      <c r="C201" s="198" t="s">
        <v>261</v>
      </c>
      <c r="D201" s="198" t="s">
        <v>162</v>
      </c>
      <c r="E201" s="199" t="s">
        <v>1071</v>
      </c>
      <c r="F201" s="200" t="s">
        <v>1072</v>
      </c>
      <c r="G201" s="201" t="s">
        <v>165</v>
      </c>
      <c r="H201" s="202">
        <v>1610.3109999999999</v>
      </c>
      <c r="I201" s="203">
        <v>10.800000000000001</v>
      </c>
      <c r="J201" s="203">
        <f>ROUND(I201*H201,2)</f>
        <v>17391.360000000001</v>
      </c>
      <c r="K201" s="200" t="s">
        <v>166</v>
      </c>
      <c r="L201" s="67"/>
      <c r="M201" s="204" t="s">
        <v>35</v>
      </c>
      <c r="N201" s="205" t="s">
        <v>49</v>
      </c>
      <c r="O201" s="206">
        <v>0.002</v>
      </c>
      <c r="P201" s="206">
        <f>O201*H201</f>
        <v>3.2206220000000001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AR201" s="24" t="s">
        <v>167</v>
      </c>
      <c r="AT201" s="24" t="s">
        <v>162</v>
      </c>
      <c r="AU201" s="24" t="s">
        <v>88</v>
      </c>
      <c r="AY201" s="24" t="s">
        <v>160</v>
      </c>
      <c r="BE201" s="208">
        <f>IF(N201="základní",J201,0)</f>
        <v>17391.360000000001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24" t="s">
        <v>86</v>
      </c>
      <c r="BK201" s="208">
        <f>ROUND(I201*H201,2)</f>
        <v>17391.360000000001</v>
      </c>
      <c r="BL201" s="24" t="s">
        <v>167</v>
      </c>
      <c r="BM201" s="24" t="s">
        <v>1073</v>
      </c>
    </row>
    <row r="202" s="13" customFormat="1">
      <c r="B202" s="230"/>
      <c r="C202" s="231"/>
      <c r="D202" s="211" t="s">
        <v>169</v>
      </c>
      <c r="E202" s="232" t="s">
        <v>35</v>
      </c>
      <c r="F202" s="233" t="s">
        <v>1033</v>
      </c>
      <c r="G202" s="231"/>
      <c r="H202" s="232" t="s">
        <v>35</v>
      </c>
      <c r="I202" s="231"/>
      <c r="J202" s="231"/>
      <c r="K202" s="231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169</v>
      </c>
      <c r="AU202" s="238" t="s">
        <v>88</v>
      </c>
      <c r="AV202" s="13" t="s">
        <v>86</v>
      </c>
      <c r="AW202" s="13" t="s">
        <v>41</v>
      </c>
      <c r="AX202" s="13" t="s">
        <v>78</v>
      </c>
      <c r="AY202" s="238" t="s">
        <v>160</v>
      </c>
    </row>
    <row r="203" s="11" customFormat="1">
      <c r="B203" s="209"/>
      <c r="C203" s="210"/>
      <c r="D203" s="211" t="s">
        <v>169</v>
      </c>
      <c r="E203" s="212" t="s">
        <v>35</v>
      </c>
      <c r="F203" s="213" t="s">
        <v>1034</v>
      </c>
      <c r="G203" s="210"/>
      <c r="H203" s="214">
        <v>1610.3109999999999</v>
      </c>
      <c r="I203" s="210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169</v>
      </c>
      <c r="AU203" s="219" t="s">
        <v>88</v>
      </c>
      <c r="AV203" s="11" t="s">
        <v>88</v>
      </c>
      <c r="AW203" s="11" t="s">
        <v>41</v>
      </c>
      <c r="AX203" s="11" t="s">
        <v>78</v>
      </c>
      <c r="AY203" s="219" t="s">
        <v>160</v>
      </c>
    </row>
    <row r="204" s="12" customFormat="1">
      <c r="B204" s="220"/>
      <c r="C204" s="221"/>
      <c r="D204" s="211" t="s">
        <v>169</v>
      </c>
      <c r="E204" s="222" t="s">
        <v>35</v>
      </c>
      <c r="F204" s="223" t="s">
        <v>176</v>
      </c>
      <c r="G204" s="221"/>
      <c r="H204" s="224">
        <v>1610.3109999999999</v>
      </c>
      <c r="I204" s="221"/>
      <c r="J204" s="221"/>
      <c r="K204" s="221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169</v>
      </c>
      <c r="AU204" s="229" t="s">
        <v>88</v>
      </c>
      <c r="AV204" s="12" t="s">
        <v>167</v>
      </c>
      <c r="AW204" s="12" t="s">
        <v>41</v>
      </c>
      <c r="AX204" s="12" t="s">
        <v>86</v>
      </c>
      <c r="AY204" s="229" t="s">
        <v>160</v>
      </c>
    </row>
    <row r="205" s="1" customFormat="1" ht="38.25" customHeight="1">
      <c r="B205" s="41"/>
      <c r="C205" s="198" t="s">
        <v>10</v>
      </c>
      <c r="D205" s="198" t="s">
        <v>162</v>
      </c>
      <c r="E205" s="199" t="s">
        <v>1074</v>
      </c>
      <c r="F205" s="200" t="s">
        <v>1075</v>
      </c>
      <c r="G205" s="201" t="s">
        <v>165</v>
      </c>
      <c r="H205" s="202">
        <v>1610.3109999999999</v>
      </c>
      <c r="I205" s="203">
        <v>291</v>
      </c>
      <c r="J205" s="203">
        <f>ROUND(I205*H205,2)</f>
        <v>468600.5</v>
      </c>
      <c r="K205" s="200" t="s">
        <v>166</v>
      </c>
      <c r="L205" s="67"/>
      <c r="M205" s="204" t="s">
        <v>35</v>
      </c>
      <c r="N205" s="205" t="s">
        <v>49</v>
      </c>
      <c r="O205" s="206">
        <v>0.016</v>
      </c>
      <c r="P205" s="206">
        <f>O205*H205</f>
        <v>25.764976000000001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AR205" s="24" t="s">
        <v>167</v>
      </c>
      <c r="AT205" s="24" t="s">
        <v>162</v>
      </c>
      <c r="AU205" s="24" t="s">
        <v>88</v>
      </c>
      <c r="AY205" s="24" t="s">
        <v>160</v>
      </c>
      <c r="BE205" s="208">
        <f>IF(N205="základní",J205,0)</f>
        <v>468600.5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24" t="s">
        <v>86</v>
      </c>
      <c r="BK205" s="208">
        <f>ROUND(I205*H205,2)</f>
        <v>468600.5</v>
      </c>
      <c r="BL205" s="24" t="s">
        <v>167</v>
      </c>
      <c r="BM205" s="24" t="s">
        <v>1076</v>
      </c>
    </row>
    <row r="206" s="13" customFormat="1">
      <c r="B206" s="230"/>
      <c r="C206" s="231"/>
      <c r="D206" s="211" t="s">
        <v>169</v>
      </c>
      <c r="E206" s="232" t="s">
        <v>35</v>
      </c>
      <c r="F206" s="233" t="s">
        <v>1033</v>
      </c>
      <c r="G206" s="231"/>
      <c r="H206" s="232" t="s">
        <v>35</v>
      </c>
      <c r="I206" s="231"/>
      <c r="J206" s="231"/>
      <c r="K206" s="231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169</v>
      </c>
      <c r="AU206" s="238" t="s">
        <v>88</v>
      </c>
      <c r="AV206" s="13" t="s">
        <v>86</v>
      </c>
      <c r="AW206" s="13" t="s">
        <v>41</v>
      </c>
      <c r="AX206" s="13" t="s">
        <v>78</v>
      </c>
      <c r="AY206" s="238" t="s">
        <v>160</v>
      </c>
    </row>
    <row r="207" s="11" customFormat="1">
      <c r="B207" s="209"/>
      <c r="C207" s="210"/>
      <c r="D207" s="211" t="s">
        <v>169</v>
      </c>
      <c r="E207" s="212" t="s">
        <v>35</v>
      </c>
      <c r="F207" s="213" t="s">
        <v>1034</v>
      </c>
      <c r="G207" s="210"/>
      <c r="H207" s="214">
        <v>1610.3109999999999</v>
      </c>
      <c r="I207" s="210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169</v>
      </c>
      <c r="AU207" s="219" t="s">
        <v>88</v>
      </c>
      <c r="AV207" s="11" t="s">
        <v>88</v>
      </c>
      <c r="AW207" s="11" t="s">
        <v>41</v>
      </c>
      <c r="AX207" s="11" t="s">
        <v>78</v>
      </c>
      <c r="AY207" s="219" t="s">
        <v>160</v>
      </c>
    </row>
    <row r="208" s="12" customFormat="1">
      <c r="B208" s="220"/>
      <c r="C208" s="221"/>
      <c r="D208" s="211" t="s">
        <v>169</v>
      </c>
      <c r="E208" s="222" t="s">
        <v>35</v>
      </c>
      <c r="F208" s="223" t="s">
        <v>176</v>
      </c>
      <c r="G208" s="221"/>
      <c r="H208" s="224">
        <v>1610.3109999999999</v>
      </c>
      <c r="I208" s="221"/>
      <c r="J208" s="221"/>
      <c r="K208" s="221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169</v>
      </c>
      <c r="AU208" s="229" t="s">
        <v>88</v>
      </c>
      <c r="AV208" s="12" t="s">
        <v>167</v>
      </c>
      <c r="AW208" s="12" t="s">
        <v>41</v>
      </c>
      <c r="AX208" s="12" t="s">
        <v>86</v>
      </c>
      <c r="AY208" s="229" t="s">
        <v>160</v>
      </c>
    </row>
    <row r="209" s="1" customFormat="1" ht="25.5" customHeight="1">
      <c r="B209" s="41"/>
      <c r="C209" s="198" t="s">
        <v>271</v>
      </c>
      <c r="D209" s="198" t="s">
        <v>162</v>
      </c>
      <c r="E209" s="199" t="s">
        <v>1077</v>
      </c>
      <c r="F209" s="200" t="s">
        <v>1078</v>
      </c>
      <c r="G209" s="201" t="s">
        <v>165</v>
      </c>
      <c r="H209" s="202">
        <v>540.88999999999999</v>
      </c>
      <c r="I209" s="203">
        <v>251</v>
      </c>
      <c r="J209" s="203">
        <f>ROUND(I209*H209,2)</f>
        <v>135763.39000000001</v>
      </c>
      <c r="K209" s="200" t="s">
        <v>166</v>
      </c>
      <c r="L209" s="67"/>
      <c r="M209" s="204" t="s">
        <v>35</v>
      </c>
      <c r="N209" s="205" t="s">
        <v>49</v>
      </c>
      <c r="O209" s="206">
        <v>0.068000000000000005</v>
      </c>
      <c r="P209" s="206">
        <f>O209*H209</f>
        <v>36.780520000000003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AR209" s="24" t="s">
        <v>167</v>
      </c>
      <c r="AT209" s="24" t="s">
        <v>162</v>
      </c>
      <c r="AU209" s="24" t="s">
        <v>88</v>
      </c>
      <c r="AY209" s="24" t="s">
        <v>160</v>
      </c>
      <c r="BE209" s="208">
        <f>IF(N209="základní",J209,0)</f>
        <v>135763.39000000001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24" t="s">
        <v>86</v>
      </c>
      <c r="BK209" s="208">
        <f>ROUND(I209*H209,2)</f>
        <v>135763.39000000001</v>
      </c>
      <c r="BL209" s="24" t="s">
        <v>167</v>
      </c>
      <c r="BM209" s="24" t="s">
        <v>1079</v>
      </c>
    </row>
    <row r="210" s="11" customFormat="1">
      <c r="B210" s="209"/>
      <c r="C210" s="210"/>
      <c r="D210" s="211" t="s">
        <v>169</v>
      </c>
      <c r="E210" s="212" t="s">
        <v>35</v>
      </c>
      <c r="F210" s="213" t="s">
        <v>170</v>
      </c>
      <c r="G210" s="210"/>
      <c r="H210" s="214">
        <v>230.44999999999999</v>
      </c>
      <c r="I210" s="210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169</v>
      </c>
      <c r="AU210" s="219" t="s">
        <v>88</v>
      </c>
      <c r="AV210" s="11" t="s">
        <v>88</v>
      </c>
      <c r="AW210" s="11" t="s">
        <v>41</v>
      </c>
      <c r="AX210" s="11" t="s">
        <v>78</v>
      </c>
      <c r="AY210" s="219" t="s">
        <v>160</v>
      </c>
    </row>
    <row r="211" s="11" customFormat="1">
      <c r="B211" s="209"/>
      <c r="C211" s="210"/>
      <c r="D211" s="211" t="s">
        <v>169</v>
      </c>
      <c r="E211" s="212" t="s">
        <v>35</v>
      </c>
      <c r="F211" s="213" t="s">
        <v>171</v>
      </c>
      <c r="G211" s="210"/>
      <c r="H211" s="214">
        <v>1.8</v>
      </c>
      <c r="I211" s="210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169</v>
      </c>
      <c r="AU211" s="219" t="s">
        <v>88</v>
      </c>
      <c r="AV211" s="11" t="s">
        <v>88</v>
      </c>
      <c r="AW211" s="11" t="s">
        <v>41</v>
      </c>
      <c r="AX211" s="11" t="s">
        <v>78</v>
      </c>
      <c r="AY211" s="219" t="s">
        <v>160</v>
      </c>
    </row>
    <row r="212" s="11" customFormat="1">
      <c r="B212" s="209"/>
      <c r="C212" s="210"/>
      <c r="D212" s="211" t="s">
        <v>169</v>
      </c>
      <c r="E212" s="212" t="s">
        <v>35</v>
      </c>
      <c r="F212" s="213" t="s">
        <v>172</v>
      </c>
      <c r="G212" s="210"/>
      <c r="H212" s="214">
        <v>1.8</v>
      </c>
      <c r="I212" s="210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169</v>
      </c>
      <c r="AU212" s="219" t="s">
        <v>88</v>
      </c>
      <c r="AV212" s="11" t="s">
        <v>88</v>
      </c>
      <c r="AW212" s="11" t="s">
        <v>41</v>
      </c>
      <c r="AX212" s="11" t="s">
        <v>78</v>
      </c>
      <c r="AY212" s="219" t="s">
        <v>160</v>
      </c>
    </row>
    <row r="213" s="11" customFormat="1">
      <c r="B213" s="209"/>
      <c r="C213" s="210"/>
      <c r="D213" s="211" t="s">
        <v>169</v>
      </c>
      <c r="E213" s="212" t="s">
        <v>35</v>
      </c>
      <c r="F213" s="213" t="s">
        <v>173</v>
      </c>
      <c r="G213" s="210"/>
      <c r="H213" s="214">
        <v>1.8</v>
      </c>
      <c r="I213" s="210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169</v>
      </c>
      <c r="AU213" s="219" t="s">
        <v>88</v>
      </c>
      <c r="AV213" s="11" t="s">
        <v>88</v>
      </c>
      <c r="AW213" s="11" t="s">
        <v>41</v>
      </c>
      <c r="AX213" s="11" t="s">
        <v>78</v>
      </c>
      <c r="AY213" s="219" t="s">
        <v>160</v>
      </c>
    </row>
    <row r="214" s="11" customFormat="1">
      <c r="B214" s="209"/>
      <c r="C214" s="210"/>
      <c r="D214" s="211" t="s">
        <v>169</v>
      </c>
      <c r="E214" s="212" t="s">
        <v>35</v>
      </c>
      <c r="F214" s="213" t="s">
        <v>174</v>
      </c>
      <c r="G214" s="210"/>
      <c r="H214" s="214">
        <v>1.8</v>
      </c>
      <c r="I214" s="210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169</v>
      </c>
      <c r="AU214" s="219" t="s">
        <v>88</v>
      </c>
      <c r="AV214" s="11" t="s">
        <v>88</v>
      </c>
      <c r="AW214" s="11" t="s">
        <v>41</v>
      </c>
      <c r="AX214" s="11" t="s">
        <v>78</v>
      </c>
      <c r="AY214" s="219" t="s">
        <v>160</v>
      </c>
    </row>
    <row r="215" s="11" customFormat="1">
      <c r="B215" s="209"/>
      <c r="C215" s="210"/>
      <c r="D215" s="211" t="s">
        <v>169</v>
      </c>
      <c r="E215" s="212" t="s">
        <v>35</v>
      </c>
      <c r="F215" s="213" t="s">
        <v>175</v>
      </c>
      <c r="G215" s="210"/>
      <c r="H215" s="214">
        <v>2.8999999999999999</v>
      </c>
      <c r="I215" s="210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169</v>
      </c>
      <c r="AU215" s="219" t="s">
        <v>88</v>
      </c>
      <c r="AV215" s="11" t="s">
        <v>88</v>
      </c>
      <c r="AW215" s="11" t="s">
        <v>41</v>
      </c>
      <c r="AX215" s="11" t="s">
        <v>78</v>
      </c>
      <c r="AY215" s="219" t="s">
        <v>160</v>
      </c>
    </row>
    <row r="216" s="13" customFormat="1">
      <c r="B216" s="230"/>
      <c r="C216" s="231"/>
      <c r="D216" s="211" t="s">
        <v>169</v>
      </c>
      <c r="E216" s="232" t="s">
        <v>35</v>
      </c>
      <c r="F216" s="233" t="s">
        <v>1010</v>
      </c>
      <c r="G216" s="231"/>
      <c r="H216" s="232" t="s">
        <v>35</v>
      </c>
      <c r="I216" s="231"/>
      <c r="J216" s="231"/>
      <c r="K216" s="231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169</v>
      </c>
      <c r="AU216" s="238" t="s">
        <v>88</v>
      </c>
      <c r="AV216" s="13" t="s">
        <v>86</v>
      </c>
      <c r="AW216" s="13" t="s">
        <v>41</v>
      </c>
      <c r="AX216" s="13" t="s">
        <v>78</v>
      </c>
      <c r="AY216" s="238" t="s">
        <v>160</v>
      </c>
    </row>
    <row r="217" s="11" customFormat="1">
      <c r="B217" s="209"/>
      <c r="C217" s="210"/>
      <c r="D217" s="211" t="s">
        <v>169</v>
      </c>
      <c r="E217" s="212" t="s">
        <v>35</v>
      </c>
      <c r="F217" s="213" t="s">
        <v>599</v>
      </c>
      <c r="G217" s="210"/>
      <c r="H217" s="214">
        <v>79.650000000000006</v>
      </c>
      <c r="I217" s="210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169</v>
      </c>
      <c r="AU217" s="219" t="s">
        <v>88</v>
      </c>
      <c r="AV217" s="11" t="s">
        <v>88</v>
      </c>
      <c r="AW217" s="11" t="s">
        <v>41</v>
      </c>
      <c r="AX217" s="11" t="s">
        <v>78</v>
      </c>
      <c r="AY217" s="219" t="s">
        <v>160</v>
      </c>
    </row>
    <row r="218" s="13" customFormat="1">
      <c r="B218" s="230"/>
      <c r="C218" s="231"/>
      <c r="D218" s="211" t="s">
        <v>169</v>
      </c>
      <c r="E218" s="232" t="s">
        <v>35</v>
      </c>
      <c r="F218" s="233" t="s">
        <v>1012</v>
      </c>
      <c r="G218" s="231"/>
      <c r="H218" s="232" t="s">
        <v>35</v>
      </c>
      <c r="I218" s="231"/>
      <c r="J218" s="231"/>
      <c r="K218" s="231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169</v>
      </c>
      <c r="AU218" s="238" t="s">
        <v>88</v>
      </c>
      <c r="AV218" s="13" t="s">
        <v>86</v>
      </c>
      <c r="AW218" s="13" t="s">
        <v>41</v>
      </c>
      <c r="AX218" s="13" t="s">
        <v>78</v>
      </c>
      <c r="AY218" s="238" t="s">
        <v>160</v>
      </c>
    </row>
    <row r="219" s="11" customFormat="1">
      <c r="B219" s="209"/>
      <c r="C219" s="210"/>
      <c r="D219" s="211" t="s">
        <v>169</v>
      </c>
      <c r="E219" s="212" t="s">
        <v>35</v>
      </c>
      <c r="F219" s="213" t="s">
        <v>886</v>
      </c>
      <c r="G219" s="210"/>
      <c r="H219" s="214">
        <v>29.5</v>
      </c>
      <c r="I219" s="210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169</v>
      </c>
      <c r="AU219" s="219" t="s">
        <v>88</v>
      </c>
      <c r="AV219" s="11" t="s">
        <v>88</v>
      </c>
      <c r="AW219" s="11" t="s">
        <v>41</v>
      </c>
      <c r="AX219" s="11" t="s">
        <v>78</v>
      </c>
      <c r="AY219" s="219" t="s">
        <v>160</v>
      </c>
    </row>
    <row r="220" s="11" customFormat="1">
      <c r="B220" s="209"/>
      <c r="C220" s="210"/>
      <c r="D220" s="211" t="s">
        <v>169</v>
      </c>
      <c r="E220" s="212" t="s">
        <v>35</v>
      </c>
      <c r="F220" s="213" t="s">
        <v>1000</v>
      </c>
      <c r="G220" s="210"/>
      <c r="H220" s="214">
        <v>191.19</v>
      </c>
      <c r="I220" s="210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169</v>
      </c>
      <c r="AU220" s="219" t="s">
        <v>88</v>
      </c>
      <c r="AV220" s="11" t="s">
        <v>88</v>
      </c>
      <c r="AW220" s="11" t="s">
        <v>41</v>
      </c>
      <c r="AX220" s="11" t="s">
        <v>78</v>
      </c>
      <c r="AY220" s="219" t="s">
        <v>160</v>
      </c>
    </row>
    <row r="221" s="12" customFormat="1">
      <c r="B221" s="220"/>
      <c r="C221" s="221"/>
      <c r="D221" s="211" t="s">
        <v>169</v>
      </c>
      <c r="E221" s="222" t="s">
        <v>35</v>
      </c>
      <c r="F221" s="223" t="s">
        <v>176</v>
      </c>
      <c r="G221" s="221"/>
      <c r="H221" s="224">
        <v>540.88999999999999</v>
      </c>
      <c r="I221" s="221"/>
      <c r="J221" s="221"/>
      <c r="K221" s="221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169</v>
      </c>
      <c r="AU221" s="229" t="s">
        <v>88</v>
      </c>
      <c r="AV221" s="12" t="s">
        <v>167</v>
      </c>
      <c r="AW221" s="12" t="s">
        <v>41</v>
      </c>
      <c r="AX221" s="12" t="s">
        <v>86</v>
      </c>
      <c r="AY221" s="229" t="s">
        <v>160</v>
      </c>
    </row>
    <row r="222" s="1" customFormat="1" ht="51" customHeight="1">
      <c r="B222" s="41"/>
      <c r="C222" s="198" t="s">
        <v>280</v>
      </c>
      <c r="D222" s="198" t="s">
        <v>162</v>
      </c>
      <c r="E222" s="199" t="s">
        <v>1080</v>
      </c>
      <c r="F222" s="200" t="s">
        <v>1081</v>
      </c>
      <c r="G222" s="201" t="s">
        <v>165</v>
      </c>
      <c r="H222" s="202">
        <v>656.78099999999995</v>
      </c>
      <c r="I222" s="203">
        <v>203</v>
      </c>
      <c r="J222" s="203">
        <f>ROUND(I222*H222,2)</f>
        <v>133326.54000000001</v>
      </c>
      <c r="K222" s="200" t="s">
        <v>166</v>
      </c>
      <c r="L222" s="67"/>
      <c r="M222" s="204" t="s">
        <v>35</v>
      </c>
      <c r="N222" s="205" t="s">
        <v>49</v>
      </c>
      <c r="O222" s="206">
        <v>0.5</v>
      </c>
      <c r="P222" s="206">
        <f>O222*H222</f>
        <v>328.39049999999997</v>
      </c>
      <c r="Q222" s="206">
        <v>0.084250000000000005</v>
      </c>
      <c r="R222" s="206">
        <f>Q222*H222</f>
        <v>55.333799249999998</v>
      </c>
      <c r="S222" s="206">
        <v>0</v>
      </c>
      <c r="T222" s="207">
        <f>S222*H222</f>
        <v>0</v>
      </c>
      <c r="AR222" s="24" t="s">
        <v>167</v>
      </c>
      <c r="AT222" s="24" t="s">
        <v>162</v>
      </c>
      <c r="AU222" s="24" t="s">
        <v>88</v>
      </c>
      <c r="AY222" s="24" t="s">
        <v>160</v>
      </c>
      <c r="BE222" s="208">
        <f>IF(N222="základní",J222,0)</f>
        <v>133326.54000000001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24" t="s">
        <v>86</v>
      </c>
      <c r="BK222" s="208">
        <f>ROUND(I222*H222,2)</f>
        <v>133326.54000000001</v>
      </c>
      <c r="BL222" s="24" t="s">
        <v>167</v>
      </c>
      <c r="BM222" s="24" t="s">
        <v>1082</v>
      </c>
    </row>
    <row r="223" s="11" customFormat="1">
      <c r="B223" s="209"/>
      <c r="C223" s="210"/>
      <c r="D223" s="211" t="s">
        <v>169</v>
      </c>
      <c r="E223" s="212" t="s">
        <v>35</v>
      </c>
      <c r="F223" s="213" t="s">
        <v>1035</v>
      </c>
      <c r="G223" s="210"/>
      <c r="H223" s="214">
        <v>504.46899999999999</v>
      </c>
      <c r="I223" s="210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169</v>
      </c>
      <c r="AU223" s="219" t="s">
        <v>88</v>
      </c>
      <c r="AV223" s="11" t="s">
        <v>88</v>
      </c>
      <c r="AW223" s="11" t="s">
        <v>41</v>
      </c>
      <c r="AX223" s="11" t="s">
        <v>78</v>
      </c>
      <c r="AY223" s="219" t="s">
        <v>160</v>
      </c>
    </row>
    <row r="224" s="11" customFormat="1">
      <c r="B224" s="209"/>
      <c r="C224" s="210"/>
      <c r="D224" s="211" t="s">
        <v>169</v>
      </c>
      <c r="E224" s="212" t="s">
        <v>35</v>
      </c>
      <c r="F224" s="213" t="s">
        <v>1036</v>
      </c>
      <c r="G224" s="210"/>
      <c r="H224" s="214">
        <v>364.67599999999999</v>
      </c>
      <c r="I224" s="210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169</v>
      </c>
      <c r="AU224" s="219" t="s">
        <v>88</v>
      </c>
      <c r="AV224" s="11" t="s">
        <v>88</v>
      </c>
      <c r="AW224" s="11" t="s">
        <v>41</v>
      </c>
      <c r="AX224" s="11" t="s">
        <v>78</v>
      </c>
      <c r="AY224" s="219" t="s">
        <v>160</v>
      </c>
    </row>
    <row r="225" s="11" customFormat="1">
      <c r="B225" s="209"/>
      <c r="C225" s="210"/>
      <c r="D225" s="211" t="s">
        <v>169</v>
      </c>
      <c r="E225" s="212" t="s">
        <v>35</v>
      </c>
      <c r="F225" s="213" t="s">
        <v>1083</v>
      </c>
      <c r="G225" s="210"/>
      <c r="H225" s="214">
        <v>-212.364</v>
      </c>
      <c r="I225" s="210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169</v>
      </c>
      <c r="AU225" s="219" t="s">
        <v>88</v>
      </c>
      <c r="AV225" s="11" t="s">
        <v>88</v>
      </c>
      <c r="AW225" s="11" t="s">
        <v>41</v>
      </c>
      <c r="AX225" s="11" t="s">
        <v>78</v>
      </c>
      <c r="AY225" s="219" t="s">
        <v>160</v>
      </c>
    </row>
    <row r="226" s="12" customFormat="1">
      <c r="B226" s="220"/>
      <c r="C226" s="221"/>
      <c r="D226" s="211" t="s">
        <v>169</v>
      </c>
      <c r="E226" s="222" t="s">
        <v>35</v>
      </c>
      <c r="F226" s="223" t="s">
        <v>176</v>
      </c>
      <c r="G226" s="221"/>
      <c r="H226" s="224">
        <v>656.78099999999995</v>
      </c>
      <c r="I226" s="221"/>
      <c r="J226" s="221"/>
      <c r="K226" s="221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169</v>
      </c>
      <c r="AU226" s="229" t="s">
        <v>88</v>
      </c>
      <c r="AV226" s="12" t="s">
        <v>167</v>
      </c>
      <c r="AW226" s="12" t="s">
        <v>41</v>
      </c>
      <c r="AX226" s="12" t="s">
        <v>86</v>
      </c>
      <c r="AY226" s="229" t="s">
        <v>160</v>
      </c>
    </row>
    <row r="227" s="1" customFormat="1" ht="16.5" customHeight="1">
      <c r="B227" s="41"/>
      <c r="C227" s="249" t="s">
        <v>285</v>
      </c>
      <c r="D227" s="249" t="s">
        <v>339</v>
      </c>
      <c r="E227" s="250" t="s">
        <v>1084</v>
      </c>
      <c r="F227" s="251" t="s">
        <v>1085</v>
      </c>
      <c r="G227" s="252" t="s">
        <v>165</v>
      </c>
      <c r="H227" s="253">
        <v>654.70000000000005</v>
      </c>
      <c r="I227" s="254">
        <v>198</v>
      </c>
      <c r="J227" s="254">
        <f>ROUND(I227*H227,2)</f>
        <v>129630.60000000001</v>
      </c>
      <c r="K227" s="251" t="s">
        <v>166</v>
      </c>
      <c r="L227" s="255"/>
      <c r="M227" s="256" t="s">
        <v>35</v>
      </c>
      <c r="N227" s="257" t="s">
        <v>49</v>
      </c>
      <c r="O227" s="206">
        <v>0</v>
      </c>
      <c r="P227" s="206">
        <f>O227*H227</f>
        <v>0</v>
      </c>
      <c r="Q227" s="206">
        <v>0.13100000000000001</v>
      </c>
      <c r="R227" s="206">
        <f>Q227*H227</f>
        <v>85.76570000000001</v>
      </c>
      <c r="S227" s="206">
        <v>0</v>
      </c>
      <c r="T227" s="207">
        <f>S227*H227</f>
        <v>0</v>
      </c>
      <c r="AR227" s="24" t="s">
        <v>214</v>
      </c>
      <c r="AT227" s="24" t="s">
        <v>339</v>
      </c>
      <c r="AU227" s="24" t="s">
        <v>88</v>
      </c>
      <c r="AY227" s="24" t="s">
        <v>160</v>
      </c>
      <c r="BE227" s="208">
        <f>IF(N227="základní",J227,0)</f>
        <v>129630.60000000001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24" t="s">
        <v>86</v>
      </c>
      <c r="BK227" s="208">
        <f>ROUND(I227*H227,2)</f>
        <v>129630.60000000001</v>
      </c>
      <c r="BL227" s="24" t="s">
        <v>167</v>
      </c>
      <c r="BM227" s="24" t="s">
        <v>1086</v>
      </c>
    </row>
    <row r="228" s="11" customFormat="1">
      <c r="B228" s="209"/>
      <c r="C228" s="210"/>
      <c r="D228" s="211" t="s">
        <v>169</v>
      </c>
      <c r="E228" s="212" t="s">
        <v>35</v>
      </c>
      <c r="F228" s="213" t="s">
        <v>1035</v>
      </c>
      <c r="G228" s="210"/>
      <c r="H228" s="214">
        <v>504.46899999999999</v>
      </c>
      <c r="I228" s="210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169</v>
      </c>
      <c r="AU228" s="219" t="s">
        <v>88</v>
      </c>
      <c r="AV228" s="11" t="s">
        <v>88</v>
      </c>
      <c r="AW228" s="11" t="s">
        <v>41</v>
      </c>
      <c r="AX228" s="11" t="s">
        <v>78</v>
      </c>
      <c r="AY228" s="219" t="s">
        <v>160</v>
      </c>
    </row>
    <row r="229" s="11" customFormat="1">
      <c r="B229" s="209"/>
      <c r="C229" s="210"/>
      <c r="D229" s="211" t="s">
        <v>169</v>
      </c>
      <c r="E229" s="212" t="s">
        <v>35</v>
      </c>
      <c r="F229" s="213" t="s">
        <v>1036</v>
      </c>
      <c r="G229" s="210"/>
      <c r="H229" s="214">
        <v>364.67599999999999</v>
      </c>
      <c r="I229" s="210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169</v>
      </c>
      <c r="AU229" s="219" t="s">
        <v>88</v>
      </c>
      <c r="AV229" s="11" t="s">
        <v>88</v>
      </c>
      <c r="AW229" s="11" t="s">
        <v>41</v>
      </c>
      <c r="AX229" s="11" t="s">
        <v>78</v>
      </c>
      <c r="AY229" s="219" t="s">
        <v>160</v>
      </c>
    </row>
    <row r="230" s="11" customFormat="1">
      <c r="B230" s="209"/>
      <c r="C230" s="210"/>
      <c r="D230" s="211" t="s">
        <v>169</v>
      </c>
      <c r="E230" s="212" t="s">
        <v>35</v>
      </c>
      <c r="F230" s="213" t="s">
        <v>1087</v>
      </c>
      <c r="G230" s="210"/>
      <c r="H230" s="214">
        <v>-212.364</v>
      </c>
      <c r="I230" s="210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169</v>
      </c>
      <c r="AU230" s="219" t="s">
        <v>88</v>
      </c>
      <c r="AV230" s="11" t="s">
        <v>88</v>
      </c>
      <c r="AW230" s="11" t="s">
        <v>41</v>
      </c>
      <c r="AX230" s="11" t="s">
        <v>78</v>
      </c>
      <c r="AY230" s="219" t="s">
        <v>160</v>
      </c>
    </row>
    <row r="231" s="11" customFormat="1">
      <c r="B231" s="209"/>
      <c r="C231" s="210"/>
      <c r="D231" s="211" t="s">
        <v>169</v>
      </c>
      <c r="E231" s="212" t="s">
        <v>35</v>
      </c>
      <c r="F231" s="213" t="s">
        <v>1088</v>
      </c>
      <c r="G231" s="210"/>
      <c r="H231" s="214">
        <v>-5.6609999999999996</v>
      </c>
      <c r="I231" s="210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169</v>
      </c>
      <c r="AU231" s="219" t="s">
        <v>88</v>
      </c>
      <c r="AV231" s="11" t="s">
        <v>88</v>
      </c>
      <c r="AW231" s="11" t="s">
        <v>41</v>
      </c>
      <c r="AX231" s="11" t="s">
        <v>78</v>
      </c>
      <c r="AY231" s="219" t="s">
        <v>160</v>
      </c>
    </row>
    <row r="232" s="11" customFormat="1">
      <c r="B232" s="209"/>
      <c r="C232" s="210"/>
      <c r="D232" s="211" t="s">
        <v>169</v>
      </c>
      <c r="E232" s="212" t="s">
        <v>35</v>
      </c>
      <c r="F232" s="213" t="s">
        <v>1089</v>
      </c>
      <c r="G232" s="210"/>
      <c r="H232" s="214">
        <v>-2.9020000000000001</v>
      </c>
      <c r="I232" s="210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169</v>
      </c>
      <c r="AU232" s="219" t="s">
        <v>88</v>
      </c>
      <c r="AV232" s="11" t="s">
        <v>88</v>
      </c>
      <c r="AW232" s="11" t="s">
        <v>41</v>
      </c>
      <c r="AX232" s="11" t="s">
        <v>78</v>
      </c>
      <c r="AY232" s="219" t="s">
        <v>160</v>
      </c>
    </row>
    <row r="233" s="12" customFormat="1">
      <c r="B233" s="220"/>
      <c r="C233" s="221"/>
      <c r="D233" s="211" t="s">
        <v>169</v>
      </c>
      <c r="E233" s="222" t="s">
        <v>35</v>
      </c>
      <c r="F233" s="223" t="s">
        <v>176</v>
      </c>
      <c r="G233" s="221"/>
      <c r="H233" s="224">
        <v>648.21799999999996</v>
      </c>
      <c r="I233" s="221"/>
      <c r="J233" s="221"/>
      <c r="K233" s="221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169</v>
      </c>
      <c r="AU233" s="229" t="s">
        <v>88</v>
      </c>
      <c r="AV233" s="12" t="s">
        <v>167</v>
      </c>
      <c r="AW233" s="12" t="s">
        <v>41</v>
      </c>
      <c r="AX233" s="12" t="s">
        <v>86</v>
      </c>
      <c r="AY233" s="229" t="s">
        <v>160</v>
      </c>
    </row>
    <row r="234" s="11" customFormat="1">
      <c r="B234" s="209"/>
      <c r="C234" s="210"/>
      <c r="D234" s="211" t="s">
        <v>169</v>
      </c>
      <c r="E234" s="210"/>
      <c r="F234" s="213" t="s">
        <v>1090</v>
      </c>
      <c r="G234" s="210"/>
      <c r="H234" s="214">
        <v>654.70000000000005</v>
      </c>
      <c r="I234" s="210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169</v>
      </c>
      <c r="AU234" s="219" t="s">
        <v>88</v>
      </c>
      <c r="AV234" s="11" t="s">
        <v>88</v>
      </c>
      <c r="AW234" s="11" t="s">
        <v>6</v>
      </c>
      <c r="AX234" s="11" t="s">
        <v>86</v>
      </c>
      <c r="AY234" s="219" t="s">
        <v>160</v>
      </c>
    </row>
    <row r="235" s="1" customFormat="1" ht="16.5" customHeight="1">
      <c r="B235" s="41"/>
      <c r="C235" s="249" t="s">
        <v>290</v>
      </c>
      <c r="D235" s="249" t="s">
        <v>339</v>
      </c>
      <c r="E235" s="250" t="s">
        <v>1091</v>
      </c>
      <c r="F235" s="251" t="s">
        <v>1092</v>
      </c>
      <c r="G235" s="252" t="s">
        <v>165</v>
      </c>
      <c r="H235" s="253">
        <v>8.6489999999999991</v>
      </c>
      <c r="I235" s="254">
        <v>508</v>
      </c>
      <c r="J235" s="254">
        <f>ROUND(I235*H235,2)</f>
        <v>4393.6899999999996</v>
      </c>
      <c r="K235" s="251" t="s">
        <v>166</v>
      </c>
      <c r="L235" s="255"/>
      <c r="M235" s="256" t="s">
        <v>35</v>
      </c>
      <c r="N235" s="257" t="s">
        <v>49</v>
      </c>
      <c r="O235" s="206">
        <v>0</v>
      </c>
      <c r="P235" s="206">
        <f>O235*H235</f>
        <v>0</v>
      </c>
      <c r="Q235" s="206">
        <v>0.13100000000000001</v>
      </c>
      <c r="R235" s="206">
        <f>Q235*H235</f>
        <v>1.133019</v>
      </c>
      <c r="S235" s="206">
        <v>0</v>
      </c>
      <c r="T235" s="207">
        <f>S235*H235</f>
        <v>0</v>
      </c>
      <c r="AR235" s="24" t="s">
        <v>214</v>
      </c>
      <c r="AT235" s="24" t="s">
        <v>339</v>
      </c>
      <c r="AU235" s="24" t="s">
        <v>88</v>
      </c>
      <c r="AY235" s="24" t="s">
        <v>160</v>
      </c>
      <c r="BE235" s="208">
        <f>IF(N235="základní",J235,0)</f>
        <v>4393.6899999999996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24" t="s">
        <v>86</v>
      </c>
      <c r="BK235" s="208">
        <f>ROUND(I235*H235,2)</f>
        <v>4393.6899999999996</v>
      </c>
      <c r="BL235" s="24" t="s">
        <v>167</v>
      </c>
      <c r="BM235" s="24" t="s">
        <v>1093</v>
      </c>
    </row>
    <row r="236" s="11" customFormat="1">
      <c r="B236" s="209"/>
      <c r="C236" s="210"/>
      <c r="D236" s="211" t="s">
        <v>169</v>
      </c>
      <c r="E236" s="212" t="s">
        <v>35</v>
      </c>
      <c r="F236" s="213" t="s">
        <v>1094</v>
      </c>
      <c r="G236" s="210"/>
      <c r="H236" s="214">
        <v>5.6609999999999996</v>
      </c>
      <c r="I236" s="210"/>
      <c r="J236" s="210"/>
      <c r="K236" s="210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169</v>
      </c>
      <c r="AU236" s="219" t="s">
        <v>88</v>
      </c>
      <c r="AV236" s="11" t="s">
        <v>88</v>
      </c>
      <c r="AW236" s="11" t="s">
        <v>41</v>
      </c>
      <c r="AX236" s="11" t="s">
        <v>78</v>
      </c>
      <c r="AY236" s="219" t="s">
        <v>160</v>
      </c>
    </row>
    <row r="237" s="11" customFormat="1">
      <c r="B237" s="209"/>
      <c r="C237" s="210"/>
      <c r="D237" s="211" t="s">
        <v>169</v>
      </c>
      <c r="E237" s="212" t="s">
        <v>35</v>
      </c>
      <c r="F237" s="213" t="s">
        <v>1095</v>
      </c>
      <c r="G237" s="210"/>
      <c r="H237" s="214">
        <v>2.9020000000000001</v>
      </c>
      <c r="I237" s="210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169</v>
      </c>
      <c r="AU237" s="219" t="s">
        <v>88</v>
      </c>
      <c r="AV237" s="11" t="s">
        <v>88</v>
      </c>
      <c r="AW237" s="11" t="s">
        <v>41</v>
      </c>
      <c r="AX237" s="11" t="s">
        <v>78</v>
      </c>
      <c r="AY237" s="219" t="s">
        <v>160</v>
      </c>
    </row>
    <row r="238" s="12" customFormat="1">
      <c r="B238" s="220"/>
      <c r="C238" s="221"/>
      <c r="D238" s="211" t="s">
        <v>169</v>
      </c>
      <c r="E238" s="222" t="s">
        <v>35</v>
      </c>
      <c r="F238" s="223" t="s">
        <v>176</v>
      </c>
      <c r="G238" s="221"/>
      <c r="H238" s="224">
        <v>8.5630000000000006</v>
      </c>
      <c r="I238" s="221"/>
      <c r="J238" s="221"/>
      <c r="K238" s="221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169</v>
      </c>
      <c r="AU238" s="229" t="s">
        <v>88</v>
      </c>
      <c r="AV238" s="12" t="s">
        <v>167</v>
      </c>
      <c r="AW238" s="12" t="s">
        <v>41</v>
      </c>
      <c r="AX238" s="12" t="s">
        <v>86</v>
      </c>
      <c r="AY238" s="229" t="s">
        <v>160</v>
      </c>
    </row>
    <row r="239" s="11" customFormat="1">
      <c r="B239" s="209"/>
      <c r="C239" s="210"/>
      <c r="D239" s="211" t="s">
        <v>169</v>
      </c>
      <c r="E239" s="210"/>
      <c r="F239" s="213" t="s">
        <v>1096</v>
      </c>
      <c r="G239" s="210"/>
      <c r="H239" s="214">
        <v>8.6489999999999991</v>
      </c>
      <c r="I239" s="210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169</v>
      </c>
      <c r="AU239" s="219" t="s">
        <v>88</v>
      </c>
      <c r="AV239" s="11" t="s">
        <v>88</v>
      </c>
      <c r="AW239" s="11" t="s">
        <v>6</v>
      </c>
      <c r="AX239" s="11" t="s">
        <v>86</v>
      </c>
      <c r="AY239" s="219" t="s">
        <v>160</v>
      </c>
    </row>
    <row r="240" s="1" customFormat="1" ht="51" customHeight="1">
      <c r="B240" s="41"/>
      <c r="C240" s="198" t="s">
        <v>294</v>
      </c>
      <c r="D240" s="198" t="s">
        <v>162</v>
      </c>
      <c r="E240" s="199" t="s">
        <v>1097</v>
      </c>
      <c r="F240" s="200" t="s">
        <v>1098</v>
      </c>
      <c r="G240" s="201" t="s">
        <v>165</v>
      </c>
      <c r="H240" s="202">
        <v>212.364</v>
      </c>
      <c r="I240" s="203">
        <v>246</v>
      </c>
      <c r="J240" s="203">
        <f>ROUND(I240*H240,2)</f>
        <v>52241.540000000001</v>
      </c>
      <c r="K240" s="200" t="s">
        <v>166</v>
      </c>
      <c r="L240" s="67"/>
      <c r="M240" s="204" t="s">
        <v>35</v>
      </c>
      <c r="N240" s="205" t="s">
        <v>49</v>
      </c>
      <c r="O240" s="206">
        <v>0.62</v>
      </c>
      <c r="P240" s="206">
        <f>O240*H240</f>
        <v>131.66568000000001</v>
      </c>
      <c r="Q240" s="206">
        <v>0.085650000000000004</v>
      </c>
      <c r="R240" s="206">
        <f>Q240*H240</f>
        <v>18.1889766</v>
      </c>
      <c r="S240" s="206">
        <v>0</v>
      </c>
      <c r="T240" s="207">
        <f>S240*H240</f>
        <v>0</v>
      </c>
      <c r="AR240" s="24" t="s">
        <v>167</v>
      </c>
      <c r="AT240" s="24" t="s">
        <v>162</v>
      </c>
      <c r="AU240" s="24" t="s">
        <v>88</v>
      </c>
      <c r="AY240" s="24" t="s">
        <v>160</v>
      </c>
      <c r="BE240" s="208">
        <f>IF(N240="základní",J240,0)</f>
        <v>52241.540000000001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24" t="s">
        <v>86</v>
      </c>
      <c r="BK240" s="208">
        <f>ROUND(I240*H240,2)</f>
        <v>52241.540000000001</v>
      </c>
      <c r="BL240" s="24" t="s">
        <v>167</v>
      </c>
      <c r="BM240" s="24" t="s">
        <v>1099</v>
      </c>
    </row>
    <row r="241" s="13" customFormat="1">
      <c r="B241" s="230"/>
      <c r="C241" s="231"/>
      <c r="D241" s="211" t="s">
        <v>169</v>
      </c>
      <c r="E241" s="232" t="s">
        <v>35</v>
      </c>
      <c r="F241" s="233" t="s">
        <v>1033</v>
      </c>
      <c r="G241" s="231"/>
      <c r="H241" s="232" t="s">
        <v>35</v>
      </c>
      <c r="I241" s="231"/>
      <c r="J241" s="231"/>
      <c r="K241" s="231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169</v>
      </c>
      <c r="AU241" s="238" t="s">
        <v>88</v>
      </c>
      <c r="AV241" s="13" t="s">
        <v>86</v>
      </c>
      <c r="AW241" s="13" t="s">
        <v>41</v>
      </c>
      <c r="AX241" s="13" t="s">
        <v>78</v>
      </c>
      <c r="AY241" s="238" t="s">
        <v>160</v>
      </c>
    </row>
    <row r="242" s="11" customFormat="1">
      <c r="B242" s="209"/>
      <c r="C242" s="210"/>
      <c r="D242" s="211" t="s">
        <v>169</v>
      </c>
      <c r="E242" s="212" t="s">
        <v>35</v>
      </c>
      <c r="F242" s="213" t="s">
        <v>1100</v>
      </c>
      <c r="G242" s="210"/>
      <c r="H242" s="214">
        <v>212.364</v>
      </c>
      <c r="I242" s="210"/>
      <c r="J242" s="210"/>
      <c r="K242" s="210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169</v>
      </c>
      <c r="AU242" s="219" t="s">
        <v>88</v>
      </c>
      <c r="AV242" s="11" t="s">
        <v>88</v>
      </c>
      <c r="AW242" s="11" t="s">
        <v>41</v>
      </c>
      <c r="AX242" s="11" t="s">
        <v>78</v>
      </c>
      <c r="AY242" s="219" t="s">
        <v>160</v>
      </c>
    </row>
    <row r="243" s="12" customFormat="1">
      <c r="B243" s="220"/>
      <c r="C243" s="221"/>
      <c r="D243" s="211" t="s">
        <v>169</v>
      </c>
      <c r="E243" s="222" t="s">
        <v>35</v>
      </c>
      <c r="F243" s="223" t="s">
        <v>176</v>
      </c>
      <c r="G243" s="221"/>
      <c r="H243" s="224">
        <v>212.364</v>
      </c>
      <c r="I243" s="221"/>
      <c r="J243" s="221"/>
      <c r="K243" s="221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169</v>
      </c>
      <c r="AU243" s="229" t="s">
        <v>88</v>
      </c>
      <c r="AV243" s="12" t="s">
        <v>167</v>
      </c>
      <c r="AW243" s="12" t="s">
        <v>41</v>
      </c>
      <c r="AX243" s="12" t="s">
        <v>86</v>
      </c>
      <c r="AY243" s="229" t="s">
        <v>160</v>
      </c>
    </row>
    <row r="244" s="1" customFormat="1" ht="16.5" customHeight="1">
      <c r="B244" s="41"/>
      <c r="C244" s="249" t="s">
        <v>9</v>
      </c>
      <c r="D244" s="249" t="s">
        <v>339</v>
      </c>
      <c r="E244" s="250" t="s">
        <v>1101</v>
      </c>
      <c r="F244" s="251" t="s">
        <v>1102</v>
      </c>
      <c r="G244" s="252" t="s">
        <v>165</v>
      </c>
      <c r="H244" s="253">
        <v>214.488</v>
      </c>
      <c r="I244" s="254">
        <v>279</v>
      </c>
      <c r="J244" s="254">
        <f>ROUND(I244*H244,2)</f>
        <v>59842.150000000001</v>
      </c>
      <c r="K244" s="251" t="s">
        <v>166</v>
      </c>
      <c r="L244" s="255"/>
      <c r="M244" s="256" t="s">
        <v>35</v>
      </c>
      <c r="N244" s="257" t="s">
        <v>49</v>
      </c>
      <c r="O244" s="206">
        <v>0</v>
      </c>
      <c r="P244" s="206">
        <f>O244*H244</f>
        <v>0</v>
      </c>
      <c r="Q244" s="206">
        <v>0.17599999999999999</v>
      </c>
      <c r="R244" s="206">
        <f>Q244*H244</f>
        <v>37.749887999999999</v>
      </c>
      <c r="S244" s="206">
        <v>0</v>
      </c>
      <c r="T244" s="207">
        <f>S244*H244</f>
        <v>0</v>
      </c>
      <c r="AR244" s="24" t="s">
        <v>214</v>
      </c>
      <c r="AT244" s="24" t="s">
        <v>339</v>
      </c>
      <c r="AU244" s="24" t="s">
        <v>88</v>
      </c>
      <c r="AY244" s="24" t="s">
        <v>160</v>
      </c>
      <c r="BE244" s="208">
        <f>IF(N244="základní",J244,0)</f>
        <v>59842.150000000001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24" t="s">
        <v>86</v>
      </c>
      <c r="BK244" s="208">
        <f>ROUND(I244*H244,2)</f>
        <v>59842.150000000001</v>
      </c>
      <c r="BL244" s="24" t="s">
        <v>167</v>
      </c>
      <c r="BM244" s="24" t="s">
        <v>1103</v>
      </c>
    </row>
    <row r="245" s="11" customFormat="1">
      <c r="B245" s="209"/>
      <c r="C245" s="210"/>
      <c r="D245" s="211" t="s">
        <v>169</v>
      </c>
      <c r="E245" s="210"/>
      <c r="F245" s="213" t="s">
        <v>1104</v>
      </c>
      <c r="G245" s="210"/>
      <c r="H245" s="214">
        <v>214.488</v>
      </c>
      <c r="I245" s="210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169</v>
      </c>
      <c r="AU245" s="219" t="s">
        <v>88</v>
      </c>
      <c r="AV245" s="11" t="s">
        <v>88</v>
      </c>
      <c r="AW245" s="11" t="s">
        <v>6</v>
      </c>
      <c r="AX245" s="11" t="s">
        <v>86</v>
      </c>
      <c r="AY245" s="219" t="s">
        <v>160</v>
      </c>
    </row>
    <row r="246" s="10" customFormat="1" ht="29.88" customHeight="1">
      <c r="B246" s="183"/>
      <c r="C246" s="184"/>
      <c r="D246" s="185" t="s">
        <v>77</v>
      </c>
      <c r="E246" s="196" t="s">
        <v>218</v>
      </c>
      <c r="F246" s="196" t="s">
        <v>520</v>
      </c>
      <c r="G246" s="184"/>
      <c r="H246" s="184"/>
      <c r="I246" s="184"/>
      <c r="J246" s="197">
        <f>BK246</f>
        <v>785957.15000000002</v>
      </c>
      <c r="K246" s="184"/>
      <c r="L246" s="188"/>
      <c r="M246" s="189"/>
      <c r="N246" s="190"/>
      <c r="O246" s="190"/>
      <c r="P246" s="191">
        <f>SUM(P247:P303)</f>
        <v>395.92474800000002</v>
      </c>
      <c r="Q246" s="190"/>
      <c r="R246" s="191">
        <f>SUM(R247:R303)</f>
        <v>180.48219925999999</v>
      </c>
      <c r="S246" s="190"/>
      <c r="T246" s="192">
        <f>SUM(T247:T303)</f>
        <v>134.74704600000001</v>
      </c>
      <c r="AR246" s="193" t="s">
        <v>86</v>
      </c>
      <c r="AT246" s="194" t="s">
        <v>77</v>
      </c>
      <c r="AU246" s="194" t="s">
        <v>86</v>
      </c>
      <c r="AY246" s="193" t="s">
        <v>160</v>
      </c>
      <c r="BK246" s="195">
        <f>SUM(BK247:BK303)</f>
        <v>785957.15000000002</v>
      </c>
    </row>
    <row r="247" s="1" customFormat="1" ht="51" customHeight="1">
      <c r="B247" s="41"/>
      <c r="C247" s="198" t="s">
        <v>303</v>
      </c>
      <c r="D247" s="198" t="s">
        <v>162</v>
      </c>
      <c r="E247" s="199" t="s">
        <v>1105</v>
      </c>
      <c r="F247" s="200" t="s">
        <v>1106</v>
      </c>
      <c r="G247" s="201" t="s">
        <v>195</v>
      </c>
      <c r="H247" s="202">
        <v>426.33800000000002</v>
      </c>
      <c r="I247" s="203">
        <v>95</v>
      </c>
      <c r="J247" s="203">
        <f>ROUND(I247*H247,2)</f>
        <v>40502.110000000001</v>
      </c>
      <c r="K247" s="200" t="s">
        <v>166</v>
      </c>
      <c r="L247" s="67"/>
      <c r="M247" s="204" t="s">
        <v>35</v>
      </c>
      <c r="N247" s="205" t="s">
        <v>49</v>
      </c>
      <c r="O247" s="206">
        <v>0.13600000000000001</v>
      </c>
      <c r="P247" s="206">
        <f>O247*H247</f>
        <v>57.981968000000009</v>
      </c>
      <c r="Q247" s="206">
        <v>0.080879999999999994</v>
      </c>
      <c r="R247" s="206">
        <f>Q247*H247</f>
        <v>34.482217439999999</v>
      </c>
      <c r="S247" s="206">
        <v>0</v>
      </c>
      <c r="T247" s="207">
        <f>S247*H247</f>
        <v>0</v>
      </c>
      <c r="AR247" s="24" t="s">
        <v>167</v>
      </c>
      <c r="AT247" s="24" t="s">
        <v>162</v>
      </c>
      <c r="AU247" s="24" t="s">
        <v>88</v>
      </c>
      <c r="AY247" s="24" t="s">
        <v>160</v>
      </c>
      <c r="BE247" s="208">
        <f>IF(N247="základní",J247,0)</f>
        <v>40502.110000000001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24" t="s">
        <v>86</v>
      </c>
      <c r="BK247" s="208">
        <f>ROUND(I247*H247,2)</f>
        <v>40502.110000000001</v>
      </c>
      <c r="BL247" s="24" t="s">
        <v>167</v>
      </c>
      <c r="BM247" s="24" t="s">
        <v>1107</v>
      </c>
    </row>
    <row r="248" s="13" customFormat="1">
      <c r="B248" s="230"/>
      <c r="C248" s="231"/>
      <c r="D248" s="211" t="s">
        <v>169</v>
      </c>
      <c r="E248" s="232" t="s">
        <v>35</v>
      </c>
      <c r="F248" s="233" t="s">
        <v>1033</v>
      </c>
      <c r="G248" s="231"/>
      <c r="H248" s="232" t="s">
        <v>35</v>
      </c>
      <c r="I248" s="231"/>
      <c r="J248" s="231"/>
      <c r="K248" s="231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169</v>
      </c>
      <c r="AU248" s="238" t="s">
        <v>88</v>
      </c>
      <c r="AV248" s="13" t="s">
        <v>86</v>
      </c>
      <c r="AW248" s="13" t="s">
        <v>41</v>
      </c>
      <c r="AX248" s="13" t="s">
        <v>78</v>
      </c>
      <c r="AY248" s="238" t="s">
        <v>160</v>
      </c>
    </row>
    <row r="249" s="11" customFormat="1">
      <c r="B249" s="209"/>
      <c r="C249" s="210"/>
      <c r="D249" s="211" t="s">
        <v>169</v>
      </c>
      <c r="E249" s="212" t="s">
        <v>35</v>
      </c>
      <c r="F249" s="213" t="s">
        <v>1040</v>
      </c>
      <c r="G249" s="210"/>
      <c r="H249" s="214">
        <v>209.709</v>
      </c>
      <c r="I249" s="210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169</v>
      </c>
      <c r="AU249" s="219" t="s">
        <v>88</v>
      </c>
      <c r="AV249" s="11" t="s">
        <v>88</v>
      </c>
      <c r="AW249" s="11" t="s">
        <v>41</v>
      </c>
      <c r="AX249" s="11" t="s">
        <v>78</v>
      </c>
      <c r="AY249" s="219" t="s">
        <v>160</v>
      </c>
    </row>
    <row r="250" s="11" customFormat="1">
      <c r="B250" s="209"/>
      <c r="C250" s="210"/>
      <c r="D250" s="211" t="s">
        <v>169</v>
      </c>
      <c r="E250" s="212" t="s">
        <v>35</v>
      </c>
      <c r="F250" s="213" t="s">
        <v>1041</v>
      </c>
      <c r="G250" s="210"/>
      <c r="H250" s="214">
        <v>216.62899999999999</v>
      </c>
      <c r="I250" s="210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169</v>
      </c>
      <c r="AU250" s="219" t="s">
        <v>88</v>
      </c>
      <c r="AV250" s="11" t="s">
        <v>88</v>
      </c>
      <c r="AW250" s="11" t="s">
        <v>41</v>
      </c>
      <c r="AX250" s="11" t="s">
        <v>78</v>
      </c>
      <c r="AY250" s="219" t="s">
        <v>160</v>
      </c>
    </row>
    <row r="251" s="12" customFormat="1">
      <c r="B251" s="220"/>
      <c r="C251" s="221"/>
      <c r="D251" s="211" t="s">
        <v>169</v>
      </c>
      <c r="E251" s="222" t="s">
        <v>35</v>
      </c>
      <c r="F251" s="223" t="s">
        <v>176</v>
      </c>
      <c r="G251" s="221"/>
      <c r="H251" s="224">
        <v>426.33800000000002</v>
      </c>
      <c r="I251" s="221"/>
      <c r="J251" s="221"/>
      <c r="K251" s="221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169</v>
      </c>
      <c r="AU251" s="229" t="s">
        <v>88</v>
      </c>
      <c r="AV251" s="12" t="s">
        <v>167</v>
      </c>
      <c r="AW251" s="12" t="s">
        <v>41</v>
      </c>
      <c r="AX251" s="12" t="s">
        <v>86</v>
      </c>
      <c r="AY251" s="229" t="s">
        <v>160</v>
      </c>
    </row>
    <row r="252" s="1" customFormat="1" ht="16.5" customHeight="1">
      <c r="B252" s="41"/>
      <c r="C252" s="249" t="s">
        <v>309</v>
      </c>
      <c r="D252" s="249" t="s">
        <v>339</v>
      </c>
      <c r="E252" s="250" t="s">
        <v>1108</v>
      </c>
      <c r="F252" s="251" t="s">
        <v>1109</v>
      </c>
      <c r="G252" s="252" t="s">
        <v>412</v>
      </c>
      <c r="H252" s="253">
        <v>430.601</v>
      </c>
      <c r="I252" s="254">
        <v>62.399999999999999</v>
      </c>
      <c r="J252" s="254">
        <f>ROUND(I252*H252,2)</f>
        <v>26869.5</v>
      </c>
      <c r="K252" s="251" t="s">
        <v>166</v>
      </c>
      <c r="L252" s="255"/>
      <c r="M252" s="256" t="s">
        <v>35</v>
      </c>
      <c r="N252" s="257" t="s">
        <v>49</v>
      </c>
      <c r="O252" s="206">
        <v>0</v>
      </c>
      <c r="P252" s="206">
        <f>O252*H252</f>
        <v>0</v>
      </c>
      <c r="Q252" s="206">
        <v>0.022200000000000001</v>
      </c>
      <c r="R252" s="206">
        <f>Q252*H252</f>
        <v>9.5593421999999997</v>
      </c>
      <c r="S252" s="206">
        <v>0</v>
      </c>
      <c r="T252" s="207">
        <f>S252*H252</f>
        <v>0</v>
      </c>
      <c r="AR252" s="24" t="s">
        <v>214</v>
      </c>
      <c r="AT252" s="24" t="s">
        <v>339</v>
      </c>
      <c r="AU252" s="24" t="s">
        <v>88</v>
      </c>
      <c r="AY252" s="24" t="s">
        <v>160</v>
      </c>
      <c r="BE252" s="208">
        <f>IF(N252="základní",J252,0)</f>
        <v>26869.5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24" t="s">
        <v>86</v>
      </c>
      <c r="BK252" s="208">
        <f>ROUND(I252*H252,2)</f>
        <v>26869.5</v>
      </c>
      <c r="BL252" s="24" t="s">
        <v>167</v>
      </c>
      <c r="BM252" s="24" t="s">
        <v>1110</v>
      </c>
    </row>
    <row r="253" s="11" customFormat="1">
      <c r="B253" s="209"/>
      <c r="C253" s="210"/>
      <c r="D253" s="211" t="s">
        <v>169</v>
      </c>
      <c r="E253" s="210"/>
      <c r="F253" s="213" t="s">
        <v>1111</v>
      </c>
      <c r="G253" s="210"/>
      <c r="H253" s="214">
        <v>430.601</v>
      </c>
      <c r="I253" s="210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169</v>
      </c>
      <c r="AU253" s="219" t="s">
        <v>88</v>
      </c>
      <c r="AV253" s="11" t="s">
        <v>88</v>
      </c>
      <c r="AW253" s="11" t="s">
        <v>6</v>
      </c>
      <c r="AX253" s="11" t="s">
        <v>86</v>
      </c>
      <c r="AY253" s="219" t="s">
        <v>160</v>
      </c>
    </row>
    <row r="254" s="1" customFormat="1" ht="38.25" customHeight="1">
      <c r="B254" s="41"/>
      <c r="C254" s="198" t="s">
        <v>314</v>
      </c>
      <c r="D254" s="198" t="s">
        <v>162</v>
      </c>
      <c r="E254" s="199" t="s">
        <v>1112</v>
      </c>
      <c r="F254" s="200" t="s">
        <v>1113</v>
      </c>
      <c r="G254" s="201" t="s">
        <v>195</v>
      </c>
      <c r="H254" s="202">
        <v>426.33800000000002</v>
      </c>
      <c r="I254" s="203">
        <v>251</v>
      </c>
      <c r="J254" s="203">
        <f>ROUND(I254*H254,2)</f>
        <v>107010.84</v>
      </c>
      <c r="K254" s="200" t="s">
        <v>166</v>
      </c>
      <c r="L254" s="67"/>
      <c r="M254" s="204" t="s">
        <v>35</v>
      </c>
      <c r="N254" s="205" t="s">
        <v>49</v>
      </c>
      <c r="O254" s="206">
        <v>0.309</v>
      </c>
      <c r="P254" s="206">
        <f>O254*H254</f>
        <v>131.73844199999999</v>
      </c>
      <c r="Q254" s="206">
        <v>0.16849</v>
      </c>
      <c r="R254" s="206">
        <f>Q254*H254</f>
        <v>71.833689620000001</v>
      </c>
      <c r="S254" s="206">
        <v>0</v>
      </c>
      <c r="T254" s="207">
        <f>S254*H254</f>
        <v>0</v>
      </c>
      <c r="AR254" s="24" t="s">
        <v>167</v>
      </c>
      <c r="AT254" s="24" t="s">
        <v>162</v>
      </c>
      <c r="AU254" s="24" t="s">
        <v>88</v>
      </c>
      <c r="AY254" s="24" t="s">
        <v>160</v>
      </c>
      <c r="BE254" s="208">
        <f>IF(N254="základní",J254,0)</f>
        <v>107010.84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24" t="s">
        <v>86</v>
      </c>
      <c r="BK254" s="208">
        <f>ROUND(I254*H254,2)</f>
        <v>107010.84</v>
      </c>
      <c r="BL254" s="24" t="s">
        <v>167</v>
      </c>
      <c r="BM254" s="24" t="s">
        <v>1114</v>
      </c>
    </row>
    <row r="255" s="13" customFormat="1">
      <c r="B255" s="230"/>
      <c r="C255" s="231"/>
      <c r="D255" s="211" t="s">
        <v>169</v>
      </c>
      <c r="E255" s="232" t="s">
        <v>35</v>
      </c>
      <c r="F255" s="233" t="s">
        <v>1033</v>
      </c>
      <c r="G255" s="231"/>
      <c r="H255" s="232" t="s">
        <v>35</v>
      </c>
      <c r="I255" s="231"/>
      <c r="J255" s="231"/>
      <c r="K255" s="231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169</v>
      </c>
      <c r="AU255" s="238" t="s">
        <v>88</v>
      </c>
      <c r="AV255" s="13" t="s">
        <v>86</v>
      </c>
      <c r="AW255" s="13" t="s">
        <v>41</v>
      </c>
      <c r="AX255" s="13" t="s">
        <v>78</v>
      </c>
      <c r="AY255" s="238" t="s">
        <v>160</v>
      </c>
    </row>
    <row r="256" s="11" customFormat="1">
      <c r="B256" s="209"/>
      <c r="C256" s="210"/>
      <c r="D256" s="211" t="s">
        <v>169</v>
      </c>
      <c r="E256" s="212" t="s">
        <v>35</v>
      </c>
      <c r="F256" s="213" t="s">
        <v>1040</v>
      </c>
      <c r="G256" s="210"/>
      <c r="H256" s="214">
        <v>209.709</v>
      </c>
      <c r="I256" s="210"/>
      <c r="J256" s="210"/>
      <c r="K256" s="210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169</v>
      </c>
      <c r="AU256" s="219" t="s">
        <v>88</v>
      </c>
      <c r="AV256" s="11" t="s">
        <v>88</v>
      </c>
      <c r="AW256" s="11" t="s">
        <v>41</v>
      </c>
      <c r="AX256" s="11" t="s">
        <v>78</v>
      </c>
      <c r="AY256" s="219" t="s">
        <v>160</v>
      </c>
    </row>
    <row r="257" s="11" customFormat="1">
      <c r="B257" s="209"/>
      <c r="C257" s="210"/>
      <c r="D257" s="211" t="s">
        <v>169</v>
      </c>
      <c r="E257" s="212" t="s">
        <v>35</v>
      </c>
      <c r="F257" s="213" t="s">
        <v>1041</v>
      </c>
      <c r="G257" s="210"/>
      <c r="H257" s="214">
        <v>216.62899999999999</v>
      </c>
      <c r="I257" s="210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169</v>
      </c>
      <c r="AU257" s="219" t="s">
        <v>88</v>
      </c>
      <c r="AV257" s="11" t="s">
        <v>88</v>
      </c>
      <c r="AW257" s="11" t="s">
        <v>41</v>
      </c>
      <c r="AX257" s="11" t="s">
        <v>78</v>
      </c>
      <c r="AY257" s="219" t="s">
        <v>160</v>
      </c>
    </row>
    <row r="258" s="12" customFormat="1">
      <c r="B258" s="220"/>
      <c r="C258" s="221"/>
      <c r="D258" s="211" t="s">
        <v>169</v>
      </c>
      <c r="E258" s="222" t="s">
        <v>35</v>
      </c>
      <c r="F258" s="223" t="s">
        <v>176</v>
      </c>
      <c r="G258" s="221"/>
      <c r="H258" s="224">
        <v>426.33800000000002</v>
      </c>
      <c r="I258" s="221"/>
      <c r="J258" s="221"/>
      <c r="K258" s="221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169</v>
      </c>
      <c r="AU258" s="229" t="s">
        <v>88</v>
      </c>
      <c r="AV258" s="12" t="s">
        <v>167</v>
      </c>
      <c r="AW258" s="12" t="s">
        <v>41</v>
      </c>
      <c r="AX258" s="12" t="s">
        <v>86</v>
      </c>
      <c r="AY258" s="229" t="s">
        <v>160</v>
      </c>
    </row>
    <row r="259" s="1" customFormat="1" ht="16.5" customHeight="1">
      <c r="B259" s="41"/>
      <c r="C259" s="249" t="s">
        <v>318</v>
      </c>
      <c r="D259" s="249" t="s">
        <v>339</v>
      </c>
      <c r="E259" s="250" t="s">
        <v>1115</v>
      </c>
      <c r="F259" s="251" t="s">
        <v>1116</v>
      </c>
      <c r="G259" s="252" t="s">
        <v>195</v>
      </c>
      <c r="H259" s="253">
        <v>430.601</v>
      </c>
      <c r="I259" s="254">
        <v>1250</v>
      </c>
      <c r="J259" s="254">
        <f>ROUND(I259*H259,2)</f>
        <v>538251.25</v>
      </c>
      <c r="K259" s="251" t="s">
        <v>166</v>
      </c>
      <c r="L259" s="255"/>
      <c r="M259" s="256" t="s">
        <v>35</v>
      </c>
      <c r="N259" s="257" t="s">
        <v>49</v>
      </c>
      <c r="O259" s="206">
        <v>0</v>
      </c>
      <c r="P259" s="206">
        <f>O259*H259</f>
        <v>0</v>
      </c>
      <c r="Q259" s="206">
        <v>0.14999999999999999</v>
      </c>
      <c r="R259" s="206">
        <f>Q259*H259</f>
        <v>64.590149999999994</v>
      </c>
      <c r="S259" s="206">
        <v>0</v>
      </c>
      <c r="T259" s="207">
        <f>S259*H259</f>
        <v>0</v>
      </c>
      <c r="AR259" s="24" t="s">
        <v>214</v>
      </c>
      <c r="AT259" s="24" t="s">
        <v>339</v>
      </c>
      <c r="AU259" s="24" t="s">
        <v>88</v>
      </c>
      <c r="AY259" s="24" t="s">
        <v>160</v>
      </c>
      <c r="BE259" s="208">
        <f>IF(N259="základní",J259,0)</f>
        <v>538251.25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24" t="s">
        <v>86</v>
      </c>
      <c r="BK259" s="208">
        <f>ROUND(I259*H259,2)</f>
        <v>538251.25</v>
      </c>
      <c r="BL259" s="24" t="s">
        <v>167</v>
      </c>
      <c r="BM259" s="24" t="s">
        <v>1117</v>
      </c>
    </row>
    <row r="260" s="11" customFormat="1">
      <c r="B260" s="209"/>
      <c r="C260" s="210"/>
      <c r="D260" s="211" t="s">
        <v>169</v>
      </c>
      <c r="E260" s="210"/>
      <c r="F260" s="213" t="s">
        <v>1111</v>
      </c>
      <c r="G260" s="210"/>
      <c r="H260" s="214">
        <v>430.601</v>
      </c>
      <c r="I260" s="210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169</v>
      </c>
      <c r="AU260" s="219" t="s">
        <v>88</v>
      </c>
      <c r="AV260" s="11" t="s">
        <v>88</v>
      </c>
      <c r="AW260" s="11" t="s">
        <v>6</v>
      </c>
      <c r="AX260" s="11" t="s">
        <v>86</v>
      </c>
      <c r="AY260" s="219" t="s">
        <v>160</v>
      </c>
    </row>
    <row r="261" s="1" customFormat="1" ht="25.5" customHeight="1">
      <c r="B261" s="41"/>
      <c r="C261" s="198" t="s">
        <v>324</v>
      </c>
      <c r="D261" s="198" t="s">
        <v>162</v>
      </c>
      <c r="E261" s="199" t="s">
        <v>1118</v>
      </c>
      <c r="F261" s="200" t="s">
        <v>1119</v>
      </c>
      <c r="G261" s="201" t="s">
        <v>195</v>
      </c>
      <c r="H261" s="202">
        <v>667.39999999999998</v>
      </c>
      <c r="I261" s="203">
        <v>34.700000000000003</v>
      </c>
      <c r="J261" s="203">
        <f>ROUND(I261*H261,2)</f>
        <v>23158.779999999999</v>
      </c>
      <c r="K261" s="200" t="s">
        <v>166</v>
      </c>
      <c r="L261" s="67"/>
      <c r="M261" s="204" t="s">
        <v>35</v>
      </c>
      <c r="N261" s="205" t="s">
        <v>49</v>
      </c>
      <c r="O261" s="206">
        <v>0.092999999999999999</v>
      </c>
      <c r="P261" s="206">
        <f>O261*H261</f>
        <v>62.068199999999997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AR261" s="24" t="s">
        <v>167</v>
      </c>
      <c r="AT261" s="24" t="s">
        <v>162</v>
      </c>
      <c r="AU261" s="24" t="s">
        <v>88</v>
      </c>
      <c r="AY261" s="24" t="s">
        <v>160</v>
      </c>
      <c r="BE261" s="208">
        <f>IF(N261="základní",J261,0)</f>
        <v>23158.779999999999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24" t="s">
        <v>86</v>
      </c>
      <c r="BK261" s="208">
        <f>ROUND(I261*H261,2)</f>
        <v>23158.779999999999</v>
      </c>
      <c r="BL261" s="24" t="s">
        <v>167</v>
      </c>
      <c r="BM261" s="24" t="s">
        <v>1120</v>
      </c>
    </row>
    <row r="262" s="11" customFormat="1">
      <c r="B262" s="209"/>
      <c r="C262" s="210"/>
      <c r="D262" s="211" t="s">
        <v>169</v>
      </c>
      <c r="E262" s="212" t="s">
        <v>35</v>
      </c>
      <c r="F262" s="213" t="s">
        <v>213</v>
      </c>
      <c r="G262" s="210"/>
      <c r="H262" s="214">
        <v>419</v>
      </c>
      <c r="I262" s="210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169</v>
      </c>
      <c r="AU262" s="219" t="s">
        <v>88</v>
      </c>
      <c r="AV262" s="11" t="s">
        <v>88</v>
      </c>
      <c r="AW262" s="11" t="s">
        <v>41</v>
      </c>
      <c r="AX262" s="11" t="s">
        <v>78</v>
      </c>
      <c r="AY262" s="219" t="s">
        <v>160</v>
      </c>
    </row>
    <row r="263" s="11" customFormat="1">
      <c r="B263" s="209"/>
      <c r="C263" s="210"/>
      <c r="D263" s="211" t="s">
        <v>169</v>
      </c>
      <c r="E263" s="212" t="s">
        <v>35</v>
      </c>
      <c r="F263" s="213" t="s">
        <v>1121</v>
      </c>
      <c r="G263" s="210"/>
      <c r="H263" s="214">
        <v>5.7999999999999998</v>
      </c>
      <c r="I263" s="210"/>
      <c r="J263" s="210"/>
      <c r="K263" s="210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169</v>
      </c>
      <c r="AU263" s="219" t="s">
        <v>88</v>
      </c>
      <c r="AV263" s="11" t="s">
        <v>88</v>
      </c>
      <c r="AW263" s="11" t="s">
        <v>41</v>
      </c>
      <c r="AX263" s="11" t="s">
        <v>78</v>
      </c>
      <c r="AY263" s="219" t="s">
        <v>160</v>
      </c>
    </row>
    <row r="264" s="11" customFormat="1">
      <c r="B264" s="209"/>
      <c r="C264" s="210"/>
      <c r="D264" s="211" t="s">
        <v>169</v>
      </c>
      <c r="E264" s="212" t="s">
        <v>35</v>
      </c>
      <c r="F264" s="213" t="s">
        <v>1122</v>
      </c>
      <c r="G264" s="210"/>
      <c r="H264" s="214">
        <v>5.7999999999999998</v>
      </c>
      <c r="I264" s="210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169</v>
      </c>
      <c r="AU264" s="219" t="s">
        <v>88</v>
      </c>
      <c r="AV264" s="11" t="s">
        <v>88</v>
      </c>
      <c r="AW264" s="11" t="s">
        <v>41</v>
      </c>
      <c r="AX264" s="11" t="s">
        <v>78</v>
      </c>
      <c r="AY264" s="219" t="s">
        <v>160</v>
      </c>
    </row>
    <row r="265" s="11" customFormat="1">
      <c r="B265" s="209"/>
      <c r="C265" s="210"/>
      <c r="D265" s="211" t="s">
        <v>169</v>
      </c>
      <c r="E265" s="212" t="s">
        <v>35</v>
      </c>
      <c r="F265" s="213" t="s">
        <v>1123</v>
      </c>
      <c r="G265" s="210"/>
      <c r="H265" s="214">
        <v>5.7999999999999998</v>
      </c>
      <c r="I265" s="210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169</v>
      </c>
      <c r="AU265" s="219" t="s">
        <v>88</v>
      </c>
      <c r="AV265" s="11" t="s">
        <v>88</v>
      </c>
      <c r="AW265" s="11" t="s">
        <v>41</v>
      </c>
      <c r="AX265" s="11" t="s">
        <v>78</v>
      </c>
      <c r="AY265" s="219" t="s">
        <v>160</v>
      </c>
    </row>
    <row r="266" s="11" customFormat="1">
      <c r="B266" s="209"/>
      <c r="C266" s="210"/>
      <c r="D266" s="211" t="s">
        <v>169</v>
      </c>
      <c r="E266" s="212" t="s">
        <v>35</v>
      </c>
      <c r="F266" s="213" t="s">
        <v>1124</v>
      </c>
      <c r="G266" s="210"/>
      <c r="H266" s="214">
        <v>5.7999999999999998</v>
      </c>
      <c r="I266" s="210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169</v>
      </c>
      <c r="AU266" s="219" t="s">
        <v>88</v>
      </c>
      <c r="AV266" s="11" t="s">
        <v>88</v>
      </c>
      <c r="AW266" s="11" t="s">
        <v>41</v>
      </c>
      <c r="AX266" s="11" t="s">
        <v>78</v>
      </c>
      <c r="AY266" s="219" t="s">
        <v>160</v>
      </c>
    </row>
    <row r="267" s="11" customFormat="1">
      <c r="B267" s="209"/>
      <c r="C267" s="210"/>
      <c r="D267" s="211" t="s">
        <v>169</v>
      </c>
      <c r="E267" s="212" t="s">
        <v>35</v>
      </c>
      <c r="F267" s="213" t="s">
        <v>1125</v>
      </c>
      <c r="G267" s="210"/>
      <c r="H267" s="214">
        <v>6.9000000000000004</v>
      </c>
      <c r="I267" s="210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169</v>
      </c>
      <c r="AU267" s="219" t="s">
        <v>88</v>
      </c>
      <c r="AV267" s="11" t="s">
        <v>88</v>
      </c>
      <c r="AW267" s="11" t="s">
        <v>41</v>
      </c>
      <c r="AX267" s="11" t="s">
        <v>78</v>
      </c>
      <c r="AY267" s="219" t="s">
        <v>160</v>
      </c>
    </row>
    <row r="268" s="13" customFormat="1">
      <c r="B268" s="230"/>
      <c r="C268" s="231"/>
      <c r="D268" s="211" t="s">
        <v>169</v>
      </c>
      <c r="E268" s="232" t="s">
        <v>35</v>
      </c>
      <c r="F268" s="233" t="s">
        <v>1010</v>
      </c>
      <c r="G268" s="231"/>
      <c r="H268" s="232" t="s">
        <v>35</v>
      </c>
      <c r="I268" s="231"/>
      <c r="J268" s="231"/>
      <c r="K268" s="231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169</v>
      </c>
      <c r="AU268" s="238" t="s">
        <v>88</v>
      </c>
      <c r="AV268" s="13" t="s">
        <v>86</v>
      </c>
      <c r="AW268" s="13" t="s">
        <v>41</v>
      </c>
      <c r="AX268" s="13" t="s">
        <v>78</v>
      </c>
      <c r="AY268" s="238" t="s">
        <v>160</v>
      </c>
    </row>
    <row r="269" s="11" customFormat="1">
      <c r="B269" s="209"/>
      <c r="C269" s="210"/>
      <c r="D269" s="211" t="s">
        <v>169</v>
      </c>
      <c r="E269" s="212" t="s">
        <v>35</v>
      </c>
      <c r="F269" s="213" t="s">
        <v>750</v>
      </c>
      <c r="G269" s="210"/>
      <c r="H269" s="214">
        <v>159.30000000000001</v>
      </c>
      <c r="I269" s="210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169</v>
      </c>
      <c r="AU269" s="219" t="s">
        <v>88</v>
      </c>
      <c r="AV269" s="11" t="s">
        <v>88</v>
      </c>
      <c r="AW269" s="11" t="s">
        <v>41</v>
      </c>
      <c r="AX269" s="11" t="s">
        <v>78</v>
      </c>
      <c r="AY269" s="219" t="s">
        <v>160</v>
      </c>
    </row>
    <row r="270" s="13" customFormat="1">
      <c r="B270" s="230"/>
      <c r="C270" s="231"/>
      <c r="D270" s="211" t="s">
        <v>169</v>
      </c>
      <c r="E270" s="232" t="s">
        <v>35</v>
      </c>
      <c r="F270" s="233" t="s">
        <v>1012</v>
      </c>
      <c r="G270" s="231"/>
      <c r="H270" s="232" t="s">
        <v>35</v>
      </c>
      <c r="I270" s="231"/>
      <c r="J270" s="231"/>
      <c r="K270" s="231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169</v>
      </c>
      <c r="AU270" s="238" t="s">
        <v>88</v>
      </c>
      <c r="AV270" s="13" t="s">
        <v>86</v>
      </c>
      <c r="AW270" s="13" t="s">
        <v>41</v>
      </c>
      <c r="AX270" s="13" t="s">
        <v>78</v>
      </c>
      <c r="AY270" s="238" t="s">
        <v>160</v>
      </c>
    </row>
    <row r="271" s="11" customFormat="1">
      <c r="B271" s="209"/>
      <c r="C271" s="210"/>
      <c r="D271" s="211" t="s">
        <v>169</v>
      </c>
      <c r="E271" s="212" t="s">
        <v>35</v>
      </c>
      <c r="F271" s="213" t="s">
        <v>1126</v>
      </c>
      <c r="G271" s="210"/>
      <c r="H271" s="214">
        <v>59</v>
      </c>
      <c r="I271" s="210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169</v>
      </c>
      <c r="AU271" s="219" t="s">
        <v>88</v>
      </c>
      <c r="AV271" s="11" t="s">
        <v>88</v>
      </c>
      <c r="AW271" s="11" t="s">
        <v>41</v>
      </c>
      <c r="AX271" s="11" t="s">
        <v>78</v>
      </c>
      <c r="AY271" s="219" t="s">
        <v>160</v>
      </c>
    </row>
    <row r="272" s="12" customFormat="1">
      <c r="B272" s="220"/>
      <c r="C272" s="221"/>
      <c r="D272" s="211" t="s">
        <v>169</v>
      </c>
      <c r="E272" s="222" t="s">
        <v>35</v>
      </c>
      <c r="F272" s="223" t="s">
        <v>176</v>
      </c>
      <c r="G272" s="221"/>
      <c r="H272" s="224">
        <v>667.39999999999998</v>
      </c>
      <c r="I272" s="221"/>
      <c r="J272" s="221"/>
      <c r="K272" s="221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169</v>
      </c>
      <c r="AU272" s="229" t="s">
        <v>88</v>
      </c>
      <c r="AV272" s="12" t="s">
        <v>167</v>
      </c>
      <c r="AW272" s="12" t="s">
        <v>41</v>
      </c>
      <c r="AX272" s="12" t="s">
        <v>86</v>
      </c>
      <c r="AY272" s="229" t="s">
        <v>160</v>
      </c>
    </row>
    <row r="273" s="1" customFormat="1" ht="38.25" customHeight="1">
      <c r="B273" s="41"/>
      <c r="C273" s="198" t="s">
        <v>338</v>
      </c>
      <c r="D273" s="198" t="s">
        <v>162</v>
      </c>
      <c r="E273" s="199" t="s">
        <v>1127</v>
      </c>
      <c r="F273" s="200" t="s">
        <v>1128</v>
      </c>
      <c r="G273" s="201" t="s">
        <v>195</v>
      </c>
      <c r="H273" s="202">
        <v>28</v>
      </c>
      <c r="I273" s="203">
        <v>40.799999999999997</v>
      </c>
      <c r="J273" s="203">
        <f>ROUND(I273*H273,2)</f>
        <v>1142.4000000000001</v>
      </c>
      <c r="K273" s="200" t="s">
        <v>166</v>
      </c>
      <c r="L273" s="67"/>
      <c r="M273" s="204" t="s">
        <v>35</v>
      </c>
      <c r="N273" s="205" t="s">
        <v>49</v>
      </c>
      <c r="O273" s="206">
        <v>0.072999999999999995</v>
      </c>
      <c r="P273" s="206">
        <f>O273*H273</f>
        <v>2.044</v>
      </c>
      <c r="Q273" s="206">
        <v>0.00059999999999999995</v>
      </c>
      <c r="R273" s="206">
        <f>Q273*H273</f>
        <v>0.016799999999999999</v>
      </c>
      <c r="S273" s="206">
        <v>0</v>
      </c>
      <c r="T273" s="207">
        <f>S273*H273</f>
        <v>0</v>
      </c>
      <c r="AR273" s="24" t="s">
        <v>167</v>
      </c>
      <c r="AT273" s="24" t="s">
        <v>162</v>
      </c>
      <c r="AU273" s="24" t="s">
        <v>88</v>
      </c>
      <c r="AY273" s="24" t="s">
        <v>160</v>
      </c>
      <c r="BE273" s="208">
        <f>IF(N273="základní",J273,0)</f>
        <v>1142.4000000000001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24" t="s">
        <v>86</v>
      </c>
      <c r="BK273" s="208">
        <f>ROUND(I273*H273,2)</f>
        <v>1142.4000000000001</v>
      </c>
      <c r="BL273" s="24" t="s">
        <v>167</v>
      </c>
      <c r="BM273" s="24" t="s">
        <v>1129</v>
      </c>
    </row>
    <row r="274" s="13" customFormat="1">
      <c r="B274" s="230"/>
      <c r="C274" s="231"/>
      <c r="D274" s="211" t="s">
        <v>169</v>
      </c>
      <c r="E274" s="232" t="s">
        <v>35</v>
      </c>
      <c r="F274" s="233" t="s">
        <v>1130</v>
      </c>
      <c r="G274" s="231"/>
      <c r="H274" s="232" t="s">
        <v>35</v>
      </c>
      <c r="I274" s="231"/>
      <c r="J274" s="231"/>
      <c r="K274" s="231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169</v>
      </c>
      <c r="AU274" s="238" t="s">
        <v>88</v>
      </c>
      <c r="AV274" s="13" t="s">
        <v>86</v>
      </c>
      <c r="AW274" s="13" t="s">
        <v>41</v>
      </c>
      <c r="AX274" s="13" t="s">
        <v>78</v>
      </c>
      <c r="AY274" s="238" t="s">
        <v>160</v>
      </c>
    </row>
    <row r="275" s="11" customFormat="1">
      <c r="B275" s="209"/>
      <c r="C275" s="210"/>
      <c r="D275" s="211" t="s">
        <v>169</v>
      </c>
      <c r="E275" s="212" t="s">
        <v>35</v>
      </c>
      <c r="F275" s="213" t="s">
        <v>1131</v>
      </c>
      <c r="G275" s="210"/>
      <c r="H275" s="214">
        <v>14</v>
      </c>
      <c r="I275" s="210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169</v>
      </c>
      <c r="AU275" s="219" t="s">
        <v>88</v>
      </c>
      <c r="AV275" s="11" t="s">
        <v>88</v>
      </c>
      <c r="AW275" s="11" t="s">
        <v>41</v>
      </c>
      <c r="AX275" s="11" t="s">
        <v>78</v>
      </c>
      <c r="AY275" s="219" t="s">
        <v>160</v>
      </c>
    </row>
    <row r="276" s="13" customFormat="1">
      <c r="B276" s="230"/>
      <c r="C276" s="231"/>
      <c r="D276" s="211" t="s">
        <v>169</v>
      </c>
      <c r="E276" s="232" t="s">
        <v>35</v>
      </c>
      <c r="F276" s="233" t="s">
        <v>1132</v>
      </c>
      <c r="G276" s="231"/>
      <c r="H276" s="232" t="s">
        <v>35</v>
      </c>
      <c r="I276" s="231"/>
      <c r="J276" s="231"/>
      <c r="K276" s="231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169</v>
      </c>
      <c r="AU276" s="238" t="s">
        <v>88</v>
      </c>
      <c r="AV276" s="13" t="s">
        <v>86</v>
      </c>
      <c r="AW276" s="13" t="s">
        <v>41</v>
      </c>
      <c r="AX276" s="13" t="s">
        <v>78</v>
      </c>
      <c r="AY276" s="238" t="s">
        <v>160</v>
      </c>
    </row>
    <row r="277" s="11" customFormat="1">
      <c r="B277" s="209"/>
      <c r="C277" s="210"/>
      <c r="D277" s="211" t="s">
        <v>169</v>
      </c>
      <c r="E277" s="212" t="s">
        <v>35</v>
      </c>
      <c r="F277" s="213" t="s">
        <v>261</v>
      </c>
      <c r="G277" s="210"/>
      <c r="H277" s="214">
        <v>14</v>
      </c>
      <c r="I277" s="210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169</v>
      </c>
      <c r="AU277" s="219" t="s">
        <v>88</v>
      </c>
      <c r="AV277" s="11" t="s">
        <v>88</v>
      </c>
      <c r="AW277" s="11" t="s">
        <v>41</v>
      </c>
      <c r="AX277" s="11" t="s">
        <v>78</v>
      </c>
      <c r="AY277" s="219" t="s">
        <v>160</v>
      </c>
    </row>
    <row r="278" s="12" customFormat="1">
      <c r="B278" s="220"/>
      <c r="C278" s="221"/>
      <c r="D278" s="211" t="s">
        <v>169</v>
      </c>
      <c r="E278" s="222" t="s">
        <v>35</v>
      </c>
      <c r="F278" s="223" t="s">
        <v>176</v>
      </c>
      <c r="G278" s="221"/>
      <c r="H278" s="224">
        <v>28</v>
      </c>
      <c r="I278" s="221"/>
      <c r="J278" s="221"/>
      <c r="K278" s="221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169</v>
      </c>
      <c r="AU278" s="229" t="s">
        <v>88</v>
      </c>
      <c r="AV278" s="12" t="s">
        <v>167</v>
      </c>
      <c r="AW278" s="12" t="s">
        <v>41</v>
      </c>
      <c r="AX278" s="12" t="s">
        <v>86</v>
      </c>
      <c r="AY278" s="229" t="s">
        <v>160</v>
      </c>
    </row>
    <row r="279" s="1" customFormat="1" ht="51" customHeight="1">
      <c r="B279" s="41"/>
      <c r="C279" s="198" t="s">
        <v>344</v>
      </c>
      <c r="D279" s="198" t="s">
        <v>162</v>
      </c>
      <c r="E279" s="199" t="s">
        <v>1133</v>
      </c>
      <c r="F279" s="200" t="s">
        <v>1134</v>
      </c>
      <c r="G279" s="201" t="s">
        <v>165</v>
      </c>
      <c r="H279" s="202">
        <v>1069.4210000000001</v>
      </c>
      <c r="I279" s="203">
        <v>22</v>
      </c>
      <c r="J279" s="203">
        <f>ROUND(I279*H279,2)</f>
        <v>23527.259999999998</v>
      </c>
      <c r="K279" s="200" t="s">
        <v>166</v>
      </c>
      <c r="L279" s="67"/>
      <c r="M279" s="204" t="s">
        <v>35</v>
      </c>
      <c r="N279" s="205" t="s">
        <v>49</v>
      </c>
      <c r="O279" s="206">
        <v>0.034000000000000002</v>
      </c>
      <c r="P279" s="206">
        <f>O279*H279</f>
        <v>36.360314000000002</v>
      </c>
      <c r="Q279" s="206">
        <v>0</v>
      </c>
      <c r="R279" s="206">
        <f>Q279*H279</f>
        <v>0</v>
      </c>
      <c r="S279" s="206">
        <v>0.126</v>
      </c>
      <c r="T279" s="207">
        <f>S279*H279</f>
        <v>134.74704600000001</v>
      </c>
      <c r="AR279" s="24" t="s">
        <v>167</v>
      </c>
      <c r="AT279" s="24" t="s">
        <v>162</v>
      </c>
      <c r="AU279" s="24" t="s">
        <v>88</v>
      </c>
      <c r="AY279" s="24" t="s">
        <v>160</v>
      </c>
      <c r="BE279" s="208">
        <f>IF(N279="základní",J279,0)</f>
        <v>23527.259999999998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24" t="s">
        <v>86</v>
      </c>
      <c r="BK279" s="208">
        <f>ROUND(I279*H279,2)</f>
        <v>23527.259999999998</v>
      </c>
      <c r="BL279" s="24" t="s">
        <v>167</v>
      </c>
      <c r="BM279" s="24" t="s">
        <v>1135</v>
      </c>
    </row>
    <row r="280" s="13" customFormat="1">
      <c r="B280" s="230"/>
      <c r="C280" s="231"/>
      <c r="D280" s="211" t="s">
        <v>169</v>
      </c>
      <c r="E280" s="232" t="s">
        <v>35</v>
      </c>
      <c r="F280" s="233" t="s">
        <v>1136</v>
      </c>
      <c r="G280" s="231"/>
      <c r="H280" s="232" t="s">
        <v>35</v>
      </c>
      <c r="I280" s="231"/>
      <c r="J280" s="231"/>
      <c r="K280" s="231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169</v>
      </c>
      <c r="AU280" s="238" t="s">
        <v>88</v>
      </c>
      <c r="AV280" s="13" t="s">
        <v>86</v>
      </c>
      <c r="AW280" s="13" t="s">
        <v>41</v>
      </c>
      <c r="AX280" s="13" t="s">
        <v>78</v>
      </c>
      <c r="AY280" s="238" t="s">
        <v>160</v>
      </c>
    </row>
    <row r="281" s="13" customFormat="1">
      <c r="B281" s="230"/>
      <c r="C281" s="231"/>
      <c r="D281" s="211" t="s">
        <v>169</v>
      </c>
      <c r="E281" s="232" t="s">
        <v>35</v>
      </c>
      <c r="F281" s="233" t="s">
        <v>1023</v>
      </c>
      <c r="G281" s="231"/>
      <c r="H281" s="232" t="s">
        <v>35</v>
      </c>
      <c r="I281" s="231"/>
      <c r="J281" s="231"/>
      <c r="K281" s="231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169</v>
      </c>
      <c r="AU281" s="238" t="s">
        <v>88</v>
      </c>
      <c r="AV281" s="13" t="s">
        <v>86</v>
      </c>
      <c r="AW281" s="13" t="s">
        <v>41</v>
      </c>
      <c r="AX281" s="13" t="s">
        <v>78</v>
      </c>
      <c r="AY281" s="238" t="s">
        <v>160</v>
      </c>
    </row>
    <row r="282" s="11" customFormat="1">
      <c r="B282" s="209"/>
      <c r="C282" s="210"/>
      <c r="D282" s="211" t="s">
        <v>169</v>
      </c>
      <c r="E282" s="212" t="s">
        <v>35</v>
      </c>
      <c r="F282" s="213" t="s">
        <v>1024</v>
      </c>
      <c r="G282" s="210"/>
      <c r="H282" s="214">
        <v>-230.44999999999999</v>
      </c>
      <c r="I282" s="210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169</v>
      </c>
      <c r="AU282" s="219" t="s">
        <v>88</v>
      </c>
      <c r="AV282" s="11" t="s">
        <v>88</v>
      </c>
      <c r="AW282" s="11" t="s">
        <v>41</v>
      </c>
      <c r="AX282" s="11" t="s">
        <v>78</v>
      </c>
      <c r="AY282" s="219" t="s">
        <v>160</v>
      </c>
    </row>
    <row r="283" s="11" customFormat="1">
      <c r="B283" s="209"/>
      <c r="C283" s="210"/>
      <c r="D283" s="211" t="s">
        <v>169</v>
      </c>
      <c r="E283" s="212" t="s">
        <v>35</v>
      </c>
      <c r="F283" s="213" t="s">
        <v>1025</v>
      </c>
      <c r="G283" s="210"/>
      <c r="H283" s="214">
        <v>-1.8</v>
      </c>
      <c r="I283" s="210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169</v>
      </c>
      <c r="AU283" s="219" t="s">
        <v>88</v>
      </c>
      <c r="AV283" s="11" t="s">
        <v>88</v>
      </c>
      <c r="AW283" s="11" t="s">
        <v>41</v>
      </c>
      <c r="AX283" s="11" t="s">
        <v>78</v>
      </c>
      <c r="AY283" s="219" t="s">
        <v>160</v>
      </c>
    </row>
    <row r="284" s="11" customFormat="1">
      <c r="B284" s="209"/>
      <c r="C284" s="210"/>
      <c r="D284" s="211" t="s">
        <v>169</v>
      </c>
      <c r="E284" s="212" t="s">
        <v>35</v>
      </c>
      <c r="F284" s="213" t="s">
        <v>1026</v>
      </c>
      <c r="G284" s="210"/>
      <c r="H284" s="214">
        <v>-1.8</v>
      </c>
      <c r="I284" s="210"/>
      <c r="J284" s="210"/>
      <c r="K284" s="210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169</v>
      </c>
      <c r="AU284" s="219" t="s">
        <v>88</v>
      </c>
      <c r="AV284" s="11" t="s">
        <v>88</v>
      </c>
      <c r="AW284" s="11" t="s">
        <v>41</v>
      </c>
      <c r="AX284" s="11" t="s">
        <v>78</v>
      </c>
      <c r="AY284" s="219" t="s">
        <v>160</v>
      </c>
    </row>
    <row r="285" s="11" customFormat="1">
      <c r="B285" s="209"/>
      <c r="C285" s="210"/>
      <c r="D285" s="211" t="s">
        <v>169</v>
      </c>
      <c r="E285" s="212" t="s">
        <v>35</v>
      </c>
      <c r="F285" s="213" t="s">
        <v>1027</v>
      </c>
      <c r="G285" s="210"/>
      <c r="H285" s="214">
        <v>-1.8</v>
      </c>
      <c r="I285" s="210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169</v>
      </c>
      <c r="AU285" s="219" t="s">
        <v>88</v>
      </c>
      <c r="AV285" s="11" t="s">
        <v>88</v>
      </c>
      <c r="AW285" s="11" t="s">
        <v>41</v>
      </c>
      <c r="AX285" s="11" t="s">
        <v>78</v>
      </c>
      <c r="AY285" s="219" t="s">
        <v>160</v>
      </c>
    </row>
    <row r="286" s="11" customFormat="1">
      <c r="B286" s="209"/>
      <c r="C286" s="210"/>
      <c r="D286" s="211" t="s">
        <v>169</v>
      </c>
      <c r="E286" s="212" t="s">
        <v>35</v>
      </c>
      <c r="F286" s="213" t="s">
        <v>1028</v>
      </c>
      <c r="G286" s="210"/>
      <c r="H286" s="214">
        <v>-1.8</v>
      </c>
      <c r="I286" s="210"/>
      <c r="J286" s="210"/>
      <c r="K286" s="210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169</v>
      </c>
      <c r="AU286" s="219" t="s">
        <v>88</v>
      </c>
      <c r="AV286" s="11" t="s">
        <v>88</v>
      </c>
      <c r="AW286" s="11" t="s">
        <v>41</v>
      </c>
      <c r="AX286" s="11" t="s">
        <v>78</v>
      </c>
      <c r="AY286" s="219" t="s">
        <v>160</v>
      </c>
    </row>
    <row r="287" s="11" customFormat="1">
      <c r="B287" s="209"/>
      <c r="C287" s="210"/>
      <c r="D287" s="211" t="s">
        <v>169</v>
      </c>
      <c r="E287" s="212" t="s">
        <v>35</v>
      </c>
      <c r="F287" s="213" t="s">
        <v>1029</v>
      </c>
      <c r="G287" s="210"/>
      <c r="H287" s="214">
        <v>-2.8999999999999999</v>
      </c>
      <c r="I287" s="210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169</v>
      </c>
      <c r="AU287" s="219" t="s">
        <v>88</v>
      </c>
      <c r="AV287" s="11" t="s">
        <v>88</v>
      </c>
      <c r="AW287" s="11" t="s">
        <v>41</v>
      </c>
      <c r="AX287" s="11" t="s">
        <v>78</v>
      </c>
      <c r="AY287" s="219" t="s">
        <v>160</v>
      </c>
    </row>
    <row r="288" s="13" customFormat="1">
      <c r="B288" s="230"/>
      <c r="C288" s="231"/>
      <c r="D288" s="211" t="s">
        <v>169</v>
      </c>
      <c r="E288" s="232" t="s">
        <v>35</v>
      </c>
      <c r="F288" s="233" t="s">
        <v>1010</v>
      </c>
      <c r="G288" s="231"/>
      <c r="H288" s="232" t="s">
        <v>35</v>
      </c>
      <c r="I288" s="231"/>
      <c r="J288" s="231"/>
      <c r="K288" s="231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169</v>
      </c>
      <c r="AU288" s="238" t="s">
        <v>88</v>
      </c>
      <c r="AV288" s="13" t="s">
        <v>86</v>
      </c>
      <c r="AW288" s="13" t="s">
        <v>41</v>
      </c>
      <c r="AX288" s="13" t="s">
        <v>78</v>
      </c>
      <c r="AY288" s="238" t="s">
        <v>160</v>
      </c>
    </row>
    <row r="289" s="11" customFormat="1">
      <c r="B289" s="209"/>
      <c r="C289" s="210"/>
      <c r="D289" s="211" t="s">
        <v>169</v>
      </c>
      <c r="E289" s="212" t="s">
        <v>35</v>
      </c>
      <c r="F289" s="213" t="s">
        <v>1030</v>
      </c>
      <c r="G289" s="210"/>
      <c r="H289" s="214">
        <v>-79.650000000000006</v>
      </c>
      <c r="I289" s="210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169</v>
      </c>
      <c r="AU289" s="219" t="s">
        <v>88</v>
      </c>
      <c r="AV289" s="11" t="s">
        <v>88</v>
      </c>
      <c r="AW289" s="11" t="s">
        <v>41</v>
      </c>
      <c r="AX289" s="11" t="s">
        <v>78</v>
      </c>
      <c r="AY289" s="219" t="s">
        <v>160</v>
      </c>
    </row>
    <row r="290" s="13" customFormat="1">
      <c r="B290" s="230"/>
      <c r="C290" s="231"/>
      <c r="D290" s="211" t="s">
        <v>169</v>
      </c>
      <c r="E290" s="232" t="s">
        <v>35</v>
      </c>
      <c r="F290" s="233" t="s">
        <v>1012</v>
      </c>
      <c r="G290" s="231"/>
      <c r="H290" s="232" t="s">
        <v>35</v>
      </c>
      <c r="I290" s="231"/>
      <c r="J290" s="231"/>
      <c r="K290" s="231"/>
      <c r="L290" s="234"/>
      <c r="M290" s="235"/>
      <c r="N290" s="236"/>
      <c r="O290" s="236"/>
      <c r="P290" s="236"/>
      <c r="Q290" s="236"/>
      <c r="R290" s="236"/>
      <c r="S290" s="236"/>
      <c r="T290" s="237"/>
      <c r="AT290" s="238" t="s">
        <v>169</v>
      </c>
      <c r="AU290" s="238" t="s">
        <v>88</v>
      </c>
      <c r="AV290" s="13" t="s">
        <v>86</v>
      </c>
      <c r="AW290" s="13" t="s">
        <v>41</v>
      </c>
      <c r="AX290" s="13" t="s">
        <v>78</v>
      </c>
      <c r="AY290" s="238" t="s">
        <v>160</v>
      </c>
    </row>
    <row r="291" s="11" customFormat="1">
      <c r="B291" s="209"/>
      <c r="C291" s="210"/>
      <c r="D291" s="211" t="s">
        <v>169</v>
      </c>
      <c r="E291" s="212" t="s">
        <v>35</v>
      </c>
      <c r="F291" s="213" t="s">
        <v>1031</v>
      </c>
      <c r="G291" s="210"/>
      <c r="H291" s="214">
        <v>-29.5</v>
      </c>
      <c r="I291" s="210"/>
      <c r="J291" s="210"/>
      <c r="K291" s="210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169</v>
      </c>
      <c r="AU291" s="219" t="s">
        <v>88</v>
      </c>
      <c r="AV291" s="11" t="s">
        <v>88</v>
      </c>
      <c r="AW291" s="11" t="s">
        <v>41</v>
      </c>
      <c r="AX291" s="11" t="s">
        <v>78</v>
      </c>
      <c r="AY291" s="219" t="s">
        <v>160</v>
      </c>
    </row>
    <row r="292" s="11" customFormat="1">
      <c r="B292" s="209"/>
      <c r="C292" s="210"/>
      <c r="D292" s="211" t="s">
        <v>169</v>
      </c>
      <c r="E292" s="212" t="s">
        <v>35</v>
      </c>
      <c r="F292" s="213" t="s">
        <v>1032</v>
      </c>
      <c r="G292" s="210"/>
      <c r="H292" s="214">
        <v>-191.19</v>
      </c>
      <c r="I292" s="210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169</v>
      </c>
      <c r="AU292" s="219" t="s">
        <v>88</v>
      </c>
      <c r="AV292" s="11" t="s">
        <v>88</v>
      </c>
      <c r="AW292" s="11" t="s">
        <v>41</v>
      </c>
      <c r="AX292" s="11" t="s">
        <v>78</v>
      </c>
      <c r="AY292" s="219" t="s">
        <v>160</v>
      </c>
    </row>
    <row r="293" s="13" customFormat="1">
      <c r="B293" s="230"/>
      <c r="C293" s="231"/>
      <c r="D293" s="211" t="s">
        <v>169</v>
      </c>
      <c r="E293" s="232" t="s">
        <v>35</v>
      </c>
      <c r="F293" s="233" t="s">
        <v>1033</v>
      </c>
      <c r="G293" s="231"/>
      <c r="H293" s="232" t="s">
        <v>35</v>
      </c>
      <c r="I293" s="231"/>
      <c r="J293" s="231"/>
      <c r="K293" s="231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169</v>
      </c>
      <c r="AU293" s="238" t="s">
        <v>88</v>
      </c>
      <c r="AV293" s="13" t="s">
        <v>86</v>
      </c>
      <c r="AW293" s="13" t="s">
        <v>41</v>
      </c>
      <c r="AX293" s="13" t="s">
        <v>78</v>
      </c>
      <c r="AY293" s="238" t="s">
        <v>160</v>
      </c>
    </row>
    <row r="294" s="11" customFormat="1">
      <c r="B294" s="209"/>
      <c r="C294" s="210"/>
      <c r="D294" s="211" t="s">
        <v>169</v>
      </c>
      <c r="E294" s="212" t="s">
        <v>35</v>
      </c>
      <c r="F294" s="213" t="s">
        <v>1034</v>
      </c>
      <c r="G294" s="210"/>
      <c r="H294" s="214">
        <v>1610.3109999999999</v>
      </c>
      <c r="I294" s="210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169</v>
      </c>
      <c r="AU294" s="219" t="s">
        <v>88</v>
      </c>
      <c r="AV294" s="11" t="s">
        <v>88</v>
      </c>
      <c r="AW294" s="11" t="s">
        <v>41</v>
      </c>
      <c r="AX294" s="11" t="s">
        <v>78</v>
      </c>
      <c r="AY294" s="219" t="s">
        <v>160</v>
      </c>
    </row>
    <row r="295" s="12" customFormat="1">
      <c r="B295" s="220"/>
      <c r="C295" s="221"/>
      <c r="D295" s="211" t="s">
        <v>169</v>
      </c>
      <c r="E295" s="222" t="s">
        <v>35</v>
      </c>
      <c r="F295" s="223" t="s">
        <v>176</v>
      </c>
      <c r="G295" s="221"/>
      <c r="H295" s="224">
        <v>1069.4210000000001</v>
      </c>
      <c r="I295" s="221"/>
      <c r="J295" s="221"/>
      <c r="K295" s="221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169</v>
      </c>
      <c r="AU295" s="229" t="s">
        <v>88</v>
      </c>
      <c r="AV295" s="12" t="s">
        <v>167</v>
      </c>
      <c r="AW295" s="12" t="s">
        <v>41</v>
      </c>
      <c r="AX295" s="12" t="s">
        <v>86</v>
      </c>
      <c r="AY295" s="229" t="s">
        <v>160</v>
      </c>
    </row>
    <row r="296" s="1" customFormat="1" ht="51" customHeight="1">
      <c r="B296" s="41"/>
      <c r="C296" s="198" t="s">
        <v>359</v>
      </c>
      <c r="D296" s="198" t="s">
        <v>162</v>
      </c>
      <c r="E296" s="199" t="s">
        <v>1137</v>
      </c>
      <c r="F296" s="200" t="s">
        <v>1138</v>
      </c>
      <c r="G296" s="201" t="s">
        <v>195</v>
      </c>
      <c r="H296" s="202">
        <v>852.67600000000004</v>
      </c>
      <c r="I296" s="203">
        <v>29.899999999999999</v>
      </c>
      <c r="J296" s="203">
        <f>ROUND(I296*H296,2)</f>
        <v>25495.009999999998</v>
      </c>
      <c r="K296" s="200" t="s">
        <v>166</v>
      </c>
      <c r="L296" s="67"/>
      <c r="M296" s="204" t="s">
        <v>35</v>
      </c>
      <c r="N296" s="205" t="s">
        <v>49</v>
      </c>
      <c r="O296" s="206">
        <v>0.124</v>
      </c>
      <c r="P296" s="206">
        <f>O296*H296</f>
        <v>105.731824</v>
      </c>
      <c r="Q296" s="206">
        <v>0</v>
      </c>
      <c r="R296" s="206">
        <f>Q296*H296</f>
        <v>0</v>
      </c>
      <c r="S296" s="206">
        <v>0</v>
      </c>
      <c r="T296" s="207">
        <f>S296*H296</f>
        <v>0</v>
      </c>
      <c r="AR296" s="24" t="s">
        <v>167</v>
      </c>
      <c r="AT296" s="24" t="s">
        <v>162</v>
      </c>
      <c r="AU296" s="24" t="s">
        <v>88</v>
      </c>
      <c r="AY296" s="24" t="s">
        <v>160</v>
      </c>
      <c r="BE296" s="208">
        <f>IF(N296="základní",J296,0)</f>
        <v>25495.009999999998</v>
      </c>
      <c r="BF296" s="208">
        <f>IF(N296="snížená",J296,0)</f>
        <v>0</v>
      </c>
      <c r="BG296" s="208">
        <f>IF(N296="zákl. přenesená",J296,0)</f>
        <v>0</v>
      </c>
      <c r="BH296" s="208">
        <f>IF(N296="sníž. přenesená",J296,0)</f>
        <v>0</v>
      </c>
      <c r="BI296" s="208">
        <f>IF(N296="nulová",J296,0)</f>
        <v>0</v>
      </c>
      <c r="BJ296" s="24" t="s">
        <v>86</v>
      </c>
      <c r="BK296" s="208">
        <f>ROUND(I296*H296,2)</f>
        <v>25495.009999999998</v>
      </c>
      <c r="BL296" s="24" t="s">
        <v>167</v>
      </c>
      <c r="BM296" s="24" t="s">
        <v>1139</v>
      </c>
    </row>
    <row r="297" s="13" customFormat="1">
      <c r="B297" s="230"/>
      <c r="C297" s="231"/>
      <c r="D297" s="211" t="s">
        <v>169</v>
      </c>
      <c r="E297" s="232" t="s">
        <v>35</v>
      </c>
      <c r="F297" s="233" t="s">
        <v>1033</v>
      </c>
      <c r="G297" s="231"/>
      <c r="H297" s="232" t="s">
        <v>35</v>
      </c>
      <c r="I297" s="231"/>
      <c r="J297" s="231"/>
      <c r="K297" s="231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169</v>
      </c>
      <c r="AU297" s="238" t="s">
        <v>88</v>
      </c>
      <c r="AV297" s="13" t="s">
        <v>86</v>
      </c>
      <c r="AW297" s="13" t="s">
        <v>41</v>
      </c>
      <c r="AX297" s="13" t="s">
        <v>78</v>
      </c>
      <c r="AY297" s="238" t="s">
        <v>160</v>
      </c>
    </row>
    <row r="298" s="11" customFormat="1">
      <c r="B298" s="209"/>
      <c r="C298" s="210"/>
      <c r="D298" s="211" t="s">
        <v>169</v>
      </c>
      <c r="E298" s="212" t="s">
        <v>35</v>
      </c>
      <c r="F298" s="213" t="s">
        <v>1040</v>
      </c>
      <c r="G298" s="210"/>
      <c r="H298" s="214">
        <v>209.709</v>
      </c>
      <c r="I298" s="210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169</v>
      </c>
      <c r="AU298" s="219" t="s">
        <v>88</v>
      </c>
      <c r="AV298" s="11" t="s">
        <v>88</v>
      </c>
      <c r="AW298" s="11" t="s">
        <v>41</v>
      </c>
      <c r="AX298" s="11" t="s">
        <v>78</v>
      </c>
      <c r="AY298" s="219" t="s">
        <v>160</v>
      </c>
    </row>
    <row r="299" s="11" customFormat="1">
      <c r="B299" s="209"/>
      <c r="C299" s="210"/>
      <c r="D299" s="211" t="s">
        <v>169</v>
      </c>
      <c r="E299" s="212" t="s">
        <v>35</v>
      </c>
      <c r="F299" s="213" t="s">
        <v>1041</v>
      </c>
      <c r="G299" s="210"/>
      <c r="H299" s="214">
        <v>216.62899999999999</v>
      </c>
      <c r="I299" s="210"/>
      <c r="J299" s="210"/>
      <c r="K299" s="210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169</v>
      </c>
      <c r="AU299" s="219" t="s">
        <v>88</v>
      </c>
      <c r="AV299" s="11" t="s">
        <v>88</v>
      </c>
      <c r="AW299" s="11" t="s">
        <v>41</v>
      </c>
      <c r="AX299" s="11" t="s">
        <v>78</v>
      </c>
      <c r="AY299" s="219" t="s">
        <v>160</v>
      </c>
    </row>
    <row r="300" s="14" customFormat="1">
      <c r="B300" s="239"/>
      <c r="C300" s="240"/>
      <c r="D300" s="211" t="s">
        <v>169</v>
      </c>
      <c r="E300" s="241" t="s">
        <v>35</v>
      </c>
      <c r="F300" s="242" t="s">
        <v>330</v>
      </c>
      <c r="G300" s="240"/>
      <c r="H300" s="243">
        <v>426.33800000000002</v>
      </c>
      <c r="I300" s="240"/>
      <c r="J300" s="240"/>
      <c r="K300" s="240"/>
      <c r="L300" s="244"/>
      <c r="M300" s="245"/>
      <c r="N300" s="246"/>
      <c r="O300" s="246"/>
      <c r="P300" s="246"/>
      <c r="Q300" s="246"/>
      <c r="R300" s="246"/>
      <c r="S300" s="246"/>
      <c r="T300" s="247"/>
      <c r="AT300" s="248" t="s">
        <v>169</v>
      </c>
      <c r="AU300" s="248" t="s">
        <v>88</v>
      </c>
      <c r="AV300" s="14" t="s">
        <v>181</v>
      </c>
      <c r="AW300" s="14" t="s">
        <v>41</v>
      </c>
      <c r="AX300" s="14" t="s">
        <v>78</v>
      </c>
      <c r="AY300" s="248" t="s">
        <v>160</v>
      </c>
    </row>
    <row r="301" s="11" customFormat="1">
      <c r="B301" s="209"/>
      <c r="C301" s="210"/>
      <c r="D301" s="211" t="s">
        <v>169</v>
      </c>
      <c r="E301" s="212" t="s">
        <v>35</v>
      </c>
      <c r="F301" s="213" t="s">
        <v>1042</v>
      </c>
      <c r="G301" s="210"/>
      <c r="H301" s="214">
        <v>209.709</v>
      </c>
      <c r="I301" s="210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169</v>
      </c>
      <c r="AU301" s="219" t="s">
        <v>88</v>
      </c>
      <c r="AV301" s="11" t="s">
        <v>88</v>
      </c>
      <c r="AW301" s="11" t="s">
        <v>41</v>
      </c>
      <c r="AX301" s="11" t="s">
        <v>78</v>
      </c>
      <c r="AY301" s="219" t="s">
        <v>160</v>
      </c>
    </row>
    <row r="302" s="11" customFormat="1">
      <c r="B302" s="209"/>
      <c r="C302" s="210"/>
      <c r="D302" s="211" t="s">
        <v>169</v>
      </c>
      <c r="E302" s="212" t="s">
        <v>35</v>
      </c>
      <c r="F302" s="213" t="s">
        <v>1043</v>
      </c>
      <c r="G302" s="210"/>
      <c r="H302" s="214">
        <v>216.62899999999999</v>
      </c>
      <c r="I302" s="210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169</v>
      </c>
      <c r="AU302" s="219" t="s">
        <v>88</v>
      </c>
      <c r="AV302" s="11" t="s">
        <v>88</v>
      </c>
      <c r="AW302" s="11" t="s">
        <v>41</v>
      </c>
      <c r="AX302" s="11" t="s">
        <v>78</v>
      </c>
      <c r="AY302" s="219" t="s">
        <v>160</v>
      </c>
    </row>
    <row r="303" s="12" customFormat="1">
      <c r="B303" s="220"/>
      <c r="C303" s="221"/>
      <c r="D303" s="211" t="s">
        <v>169</v>
      </c>
      <c r="E303" s="222" t="s">
        <v>35</v>
      </c>
      <c r="F303" s="223" t="s">
        <v>176</v>
      </c>
      <c r="G303" s="221"/>
      <c r="H303" s="224">
        <v>852.67600000000004</v>
      </c>
      <c r="I303" s="221"/>
      <c r="J303" s="221"/>
      <c r="K303" s="221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169</v>
      </c>
      <c r="AU303" s="229" t="s">
        <v>88</v>
      </c>
      <c r="AV303" s="12" t="s">
        <v>167</v>
      </c>
      <c r="AW303" s="12" t="s">
        <v>41</v>
      </c>
      <c r="AX303" s="12" t="s">
        <v>86</v>
      </c>
      <c r="AY303" s="229" t="s">
        <v>160</v>
      </c>
    </row>
    <row r="304" s="10" customFormat="1" ht="29.88" customHeight="1">
      <c r="B304" s="183"/>
      <c r="C304" s="184"/>
      <c r="D304" s="185" t="s">
        <v>77</v>
      </c>
      <c r="E304" s="196" t="s">
        <v>534</v>
      </c>
      <c r="F304" s="196" t="s">
        <v>535</v>
      </c>
      <c r="G304" s="184"/>
      <c r="H304" s="184"/>
      <c r="I304" s="184"/>
      <c r="J304" s="197">
        <f>BK304</f>
        <v>261326.38999999996</v>
      </c>
      <c r="K304" s="184"/>
      <c r="L304" s="188"/>
      <c r="M304" s="189"/>
      <c r="N304" s="190"/>
      <c r="O304" s="190"/>
      <c r="P304" s="191">
        <f>SUM(P305:P314)</f>
        <v>152.41519699999998</v>
      </c>
      <c r="Q304" s="190"/>
      <c r="R304" s="191">
        <f>SUM(R305:R314)</f>
        <v>0</v>
      </c>
      <c r="S304" s="190"/>
      <c r="T304" s="192">
        <f>SUM(T305:T314)</f>
        <v>0</v>
      </c>
      <c r="AR304" s="193" t="s">
        <v>86</v>
      </c>
      <c r="AT304" s="194" t="s">
        <v>77</v>
      </c>
      <c r="AU304" s="194" t="s">
        <v>86</v>
      </c>
      <c r="AY304" s="193" t="s">
        <v>160</v>
      </c>
      <c r="BK304" s="195">
        <f>SUM(BK305:BK314)</f>
        <v>261326.38999999996</v>
      </c>
    </row>
    <row r="305" s="1" customFormat="1" ht="25.5" customHeight="1">
      <c r="B305" s="41"/>
      <c r="C305" s="198" t="s">
        <v>364</v>
      </c>
      <c r="D305" s="198" t="s">
        <v>162</v>
      </c>
      <c r="E305" s="199" t="s">
        <v>537</v>
      </c>
      <c r="F305" s="200" t="s">
        <v>538</v>
      </c>
      <c r="G305" s="201" t="s">
        <v>321</v>
      </c>
      <c r="H305" s="202">
        <v>748.25099999999998</v>
      </c>
      <c r="I305" s="203">
        <v>39.200000000000003</v>
      </c>
      <c r="J305" s="203">
        <f>ROUND(I305*H305,2)</f>
        <v>29331.439999999999</v>
      </c>
      <c r="K305" s="200" t="s">
        <v>166</v>
      </c>
      <c r="L305" s="67"/>
      <c r="M305" s="204" t="s">
        <v>35</v>
      </c>
      <c r="N305" s="205" t="s">
        <v>49</v>
      </c>
      <c r="O305" s="206">
        <v>0.029999999999999999</v>
      </c>
      <c r="P305" s="206">
        <f>O305*H305</f>
        <v>22.447529999999997</v>
      </c>
      <c r="Q305" s="206">
        <v>0</v>
      </c>
      <c r="R305" s="206">
        <f>Q305*H305</f>
        <v>0</v>
      </c>
      <c r="S305" s="206">
        <v>0</v>
      </c>
      <c r="T305" s="207">
        <f>S305*H305</f>
        <v>0</v>
      </c>
      <c r="AR305" s="24" t="s">
        <v>167</v>
      </c>
      <c r="AT305" s="24" t="s">
        <v>162</v>
      </c>
      <c r="AU305" s="24" t="s">
        <v>88</v>
      </c>
      <c r="AY305" s="24" t="s">
        <v>160</v>
      </c>
      <c r="BE305" s="208">
        <f>IF(N305="základní",J305,0)</f>
        <v>29331.439999999999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24" t="s">
        <v>86</v>
      </c>
      <c r="BK305" s="208">
        <f>ROUND(I305*H305,2)</f>
        <v>29331.439999999999</v>
      </c>
      <c r="BL305" s="24" t="s">
        <v>167</v>
      </c>
      <c r="BM305" s="24" t="s">
        <v>1140</v>
      </c>
    </row>
    <row r="306" s="1" customFormat="1" ht="25.5" customHeight="1">
      <c r="B306" s="41"/>
      <c r="C306" s="198" t="s">
        <v>370</v>
      </c>
      <c r="D306" s="198" t="s">
        <v>162</v>
      </c>
      <c r="E306" s="199" t="s">
        <v>541</v>
      </c>
      <c r="F306" s="200" t="s">
        <v>542</v>
      </c>
      <c r="G306" s="201" t="s">
        <v>321</v>
      </c>
      <c r="H306" s="202">
        <v>5497.8789999999999</v>
      </c>
      <c r="I306" s="203">
        <v>8.6899999999999995</v>
      </c>
      <c r="J306" s="203">
        <f>ROUND(I306*H306,2)</f>
        <v>47776.57</v>
      </c>
      <c r="K306" s="200" t="s">
        <v>166</v>
      </c>
      <c r="L306" s="67"/>
      <c r="M306" s="204" t="s">
        <v>35</v>
      </c>
      <c r="N306" s="205" t="s">
        <v>49</v>
      </c>
      <c r="O306" s="206">
        <v>0.002</v>
      </c>
      <c r="P306" s="206">
        <f>O306*H306</f>
        <v>10.995758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AR306" s="24" t="s">
        <v>167</v>
      </c>
      <c r="AT306" s="24" t="s">
        <v>162</v>
      </c>
      <c r="AU306" s="24" t="s">
        <v>88</v>
      </c>
      <c r="AY306" s="24" t="s">
        <v>160</v>
      </c>
      <c r="BE306" s="208">
        <f>IF(N306="základní",J306,0)</f>
        <v>47776.57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24" t="s">
        <v>86</v>
      </c>
      <c r="BK306" s="208">
        <f>ROUND(I306*H306,2)</f>
        <v>47776.57</v>
      </c>
      <c r="BL306" s="24" t="s">
        <v>167</v>
      </c>
      <c r="BM306" s="24" t="s">
        <v>1141</v>
      </c>
    </row>
    <row r="307" s="11" customFormat="1">
      <c r="B307" s="209"/>
      <c r="C307" s="210"/>
      <c r="D307" s="211" t="s">
        <v>169</v>
      </c>
      <c r="E307" s="212" t="s">
        <v>35</v>
      </c>
      <c r="F307" s="213" t="s">
        <v>1142</v>
      </c>
      <c r="G307" s="210"/>
      <c r="H307" s="214">
        <v>4508.7749999999996</v>
      </c>
      <c r="I307" s="210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169</v>
      </c>
      <c r="AU307" s="219" t="s">
        <v>88</v>
      </c>
      <c r="AV307" s="11" t="s">
        <v>88</v>
      </c>
      <c r="AW307" s="11" t="s">
        <v>41</v>
      </c>
      <c r="AX307" s="11" t="s">
        <v>78</v>
      </c>
      <c r="AY307" s="219" t="s">
        <v>160</v>
      </c>
    </row>
    <row r="308" s="11" customFormat="1">
      <c r="B308" s="209"/>
      <c r="C308" s="210"/>
      <c r="D308" s="211" t="s">
        <v>169</v>
      </c>
      <c r="E308" s="212" t="s">
        <v>35</v>
      </c>
      <c r="F308" s="213" t="s">
        <v>1143</v>
      </c>
      <c r="G308" s="210"/>
      <c r="H308" s="214">
        <v>989.10400000000004</v>
      </c>
      <c r="I308" s="210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169</v>
      </c>
      <c r="AU308" s="219" t="s">
        <v>88</v>
      </c>
      <c r="AV308" s="11" t="s">
        <v>88</v>
      </c>
      <c r="AW308" s="11" t="s">
        <v>41</v>
      </c>
      <c r="AX308" s="11" t="s">
        <v>78</v>
      </c>
      <c r="AY308" s="219" t="s">
        <v>160</v>
      </c>
    </row>
    <row r="309" s="12" customFormat="1">
      <c r="B309" s="220"/>
      <c r="C309" s="221"/>
      <c r="D309" s="211" t="s">
        <v>169</v>
      </c>
      <c r="E309" s="222" t="s">
        <v>35</v>
      </c>
      <c r="F309" s="223" t="s">
        <v>176</v>
      </c>
      <c r="G309" s="221"/>
      <c r="H309" s="224">
        <v>5497.8789999999999</v>
      </c>
      <c r="I309" s="221"/>
      <c r="J309" s="221"/>
      <c r="K309" s="221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169</v>
      </c>
      <c r="AU309" s="229" t="s">
        <v>88</v>
      </c>
      <c r="AV309" s="12" t="s">
        <v>167</v>
      </c>
      <c r="AW309" s="12" t="s">
        <v>41</v>
      </c>
      <c r="AX309" s="12" t="s">
        <v>86</v>
      </c>
      <c r="AY309" s="229" t="s">
        <v>160</v>
      </c>
    </row>
    <row r="310" s="1" customFormat="1" ht="16.5" customHeight="1">
      <c r="B310" s="41"/>
      <c r="C310" s="198" t="s">
        <v>375</v>
      </c>
      <c r="D310" s="198" t="s">
        <v>162</v>
      </c>
      <c r="E310" s="199" t="s">
        <v>546</v>
      </c>
      <c r="F310" s="200" t="s">
        <v>547</v>
      </c>
      <c r="G310" s="201" t="s">
        <v>321</v>
      </c>
      <c r="H310" s="202">
        <v>748.25099999999998</v>
      </c>
      <c r="I310" s="203">
        <v>147</v>
      </c>
      <c r="J310" s="203">
        <f>ROUND(I310*H310,2)</f>
        <v>109992.89999999999</v>
      </c>
      <c r="K310" s="200" t="s">
        <v>166</v>
      </c>
      <c r="L310" s="67"/>
      <c r="M310" s="204" t="s">
        <v>35</v>
      </c>
      <c r="N310" s="205" t="s">
        <v>49</v>
      </c>
      <c r="O310" s="206">
        <v>0.159</v>
      </c>
      <c r="P310" s="206">
        <f>O310*H310</f>
        <v>118.971909</v>
      </c>
      <c r="Q310" s="206">
        <v>0</v>
      </c>
      <c r="R310" s="206">
        <f>Q310*H310</f>
        <v>0</v>
      </c>
      <c r="S310" s="206">
        <v>0</v>
      </c>
      <c r="T310" s="207">
        <f>S310*H310</f>
        <v>0</v>
      </c>
      <c r="AR310" s="24" t="s">
        <v>167</v>
      </c>
      <c r="AT310" s="24" t="s">
        <v>162</v>
      </c>
      <c r="AU310" s="24" t="s">
        <v>88</v>
      </c>
      <c r="AY310" s="24" t="s">
        <v>160</v>
      </c>
      <c r="BE310" s="208">
        <f>IF(N310="základní",J310,0)</f>
        <v>109992.89999999999</v>
      </c>
      <c r="BF310" s="208">
        <f>IF(N310="snížená",J310,0)</f>
        <v>0</v>
      </c>
      <c r="BG310" s="208">
        <f>IF(N310="zákl. přenesená",J310,0)</f>
        <v>0</v>
      </c>
      <c r="BH310" s="208">
        <f>IF(N310="sníž. přenesená",J310,0)</f>
        <v>0</v>
      </c>
      <c r="BI310" s="208">
        <f>IF(N310="nulová",J310,0)</f>
        <v>0</v>
      </c>
      <c r="BJ310" s="24" t="s">
        <v>86</v>
      </c>
      <c r="BK310" s="208">
        <f>ROUND(I310*H310,2)</f>
        <v>109992.89999999999</v>
      </c>
      <c r="BL310" s="24" t="s">
        <v>167</v>
      </c>
      <c r="BM310" s="24" t="s">
        <v>1144</v>
      </c>
    </row>
    <row r="311" s="1" customFormat="1" ht="25.5" customHeight="1">
      <c r="B311" s="41"/>
      <c r="C311" s="198" t="s">
        <v>384</v>
      </c>
      <c r="D311" s="198" t="s">
        <v>162</v>
      </c>
      <c r="E311" s="199" t="s">
        <v>555</v>
      </c>
      <c r="F311" s="200" t="s">
        <v>556</v>
      </c>
      <c r="G311" s="201" t="s">
        <v>321</v>
      </c>
      <c r="H311" s="202">
        <v>272.608</v>
      </c>
      <c r="I311" s="203">
        <v>155</v>
      </c>
      <c r="J311" s="203">
        <f>ROUND(I311*H311,2)</f>
        <v>42254.239999999998</v>
      </c>
      <c r="K311" s="200" t="s">
        <v>166</v>
      </c>
      <c r="L311" s="67"/>
      <c r="M311" s="204" t="s">
        <v>35</v>
      </c>
      <c r="N311" s="205" t="s">
        <v>49</v>
      </c>
      <c r="O311" s="206">
        <v>0</v>
      </c>
      <c r="P311" s="206">
        <f>O311*H311</f>
        <v>0</v>
      </c>
      <c r="Q311" s="206">
        <v>0</v>
      </c>
      <c r="R311" s="206">
        <f>Q311*H311</f>
        <v>0</v>
      </c>
      <c r="S311" s="206">
        <v>0</v>
      </c>
      <c r="T311" s="207">
        <f>S311*H311</f>
        <v>0</v>
      </c>
      <c r="AR311" s="24" t="s">
        <v>167</v>
      </c>
      <c r="AT311" s="24" t="s">
        <v>162</v>
      </c>
      <c r="AU311" s="24" t="s">
        <v>88</v>
      </c>
      <c r="AY311" s="24" t="s">
        <v>160</v>
      </c>
      <c r="BE311" s="208">
        <f>IF(N311="základní",J311,0)</f>
        <v>42254.239999999998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24" t="s">
        <v>86</v>
      </c>
      <c r="BK311" s="208">
        <f>ROUND(I311*H311,2)</f>
        <v>42254.239999999998</v>
      </c>
      <c r="BL311" s="24" t="s">
        <v>167</v>
      </c>
      <c r="BM311" s="24" t="s">
        <v>1145</v>
      </c>
    </row>
    <row r="312" s="11" customFormat="1">
      <c r="B312" s="209"/>
      <c r="C312" s="210"/>
      <c r="D312" s="211" t="s">
        <v>169</v>
      </c>
      <c r="E312" s="212" t="s">
        <v>35</v>
      </c>
      <c r="F312" s="213" t="s">
        <v>1146</v>
      </c>
      <c r="G312" s="210"/>
      <c r="H312" s="214">
        <v>272.608</v>
      </c>
      <c r="I312" s="210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169</v>
      </c>
      <c r="AU312" s="219" t="s">
        <v>88</v>
      </c>
      <c r="AV312" s="11" t="s">
        <v>88</v>
      </c>
      <c r="AW312" s="11" t="s">
        <v>41</v>
      </c>
      <c r="AX312" s="11" t="s">
        <v>86</v>
      </c>
      <c r="AY312" s="219" t="s">
        <v>160</v>
      </c>
    </row>
    <row r="313" s="1" customFormat="1" ht="25.5" customHeight="1">
      <c r="B313" s="41"/>
      <c r="C313" s="198" t="s">
        <v>389</v>
      </c>
      <c r="D313" s="198" t="s">
        <v>162</v>
      </c>
      <c r="E313" s="199" t="s">
        <v>560</v>
      </c>
      <c r="F313" s="200" t="s">
        <v>561</v>
      </c>
      <c r="G313" s="201" t="s">
        <v>321</v>
      </c>
      <c r="H313" s="202">
        <v>228.36600000000001</v>
      </c>
      <c r="I313" s="203">
        <v>140</v>
      </c>
      <c r="J313" s="203">
        <f>ROUND(I313*H313,2)</f>
        <v>31971.240000000002</v>
      </c>
      <c r="K313" s="200" t="s">
        <v>166</v>
      </c>
      <c r="L313" s="67"/>
      <c r="M313" s="204" t="s">
        <v>35</v>
      </c>
      <c r="N313" s="205" t="s">
        <v>49</v>
      </c>
      <c r="O313" s="206">
        <v>0</v>
      </c>
      <c r="P313" s="206">
        <f>O313*H313</f>
        <v>0</v>
      </c>
      <c r="Q313" s="206">
        <v>0</v>
      </c>
      <c r="R313" s="206">
        <f>Q313*H313</f>
        <v>0</v>
      </c>
      <c r="S313" s="206">
        <v>0</v>
      </c>
      <c r="T313" s="207">
        <f>S313*H313</f>
        <v>0</v>
      </c>
      <c r="AR313" s="24" t="s">
        <v>167</v>
      </c>
      <c r="AT313" s="24" t="s">
        <v>162</v>
      </c>
      <c r="AU313" s="24" t="s">
        <v>88</v>
      </c>
      <c r="AY313" s="24" t="s">
        <v>160</v>
      </c>
      <c r="BE313" s="208">
        <f>IF(N313="základní",J313,0)</f>
        <v>31971.240000000002</v>
      </c>
      <c r="BF313" s="208">
        <f>IF(N313="snížená",J313,0)</f>
        <v>0</v>
      </c>
      <c r="BG313" s="208">
        <f>IF(N313="zákl. přenesená",J313,0)</f>
        <v>0</v>
      </c>
      <c r="BH313" s="208">
        <f>IF(N313="sníž. přenesená",J313,0)</f>
        <v>0</v>
      </c>
      <c r="BI313" s="208">
        <f>IF(N313="nulová",J313,0)</f>
        <v>0</v>
      </c>
      <c r="BJ313" s="24" t="s">
        <v>86</v>
      </c>
      <c r="BK313" s="208">
        <f>ROUND(I313*H313,2)</f>
        <v>31971.240000000002</v>
      </c>
      <c r="BL313" s="24" t="s">
        <v>167</v>
      </c>
      <c r="BM313" s="24" t="s">
        <v>1147</v>
      </c>
    </row>
    <row r="314" s="11" customFormat="1">
      <c r="B314" s="209"/>
      <c r="C314" s="210"/>
      <c r="D314" s="211" t="s">
        <v>169</v>
      </c>
      <c r="E314" s="212" t="s">
        <v>35</v>
      </c>
      <c r="F314" s="213" t="s">
        <v>1148</v>
      </c>
      <c r="G314" s="210"/>
      <c r="H314" s="214">
        <v>228.36600000000001</v>
      </c>
      <c r="I314" s="210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169</v>
      </c>
      <c r="AU314" s="219" t="s">
        <v>88</v>
      </c>
      <c r="AV314" s="11" t="s">
        <v>88</v>
      </c>
      <c r="AW314" s="11" t="s">
        <v>41</v>
      </c>
      <c r="AX314" s="11" t="s">
        <v>86</v>
      </c>
      <c r="AY314" s="219" t="s">
        <v>160</v>
      </c>
    </row>
    <row r="315" s="10" customFormat="1" ht="29.88" customHeight="1">
      <c r="B315" s="183"/>
      <c r="C315" s="184"/>
      <c r="D315" s="185" t="s">
        <v>77</v>
      </c>
      <c r="E315" s="196" t="s">
        <v>564</v>
      </c>
      <c r="F315" s="196" t="s">
        <v>565</v>
      </c>
      <c r="G315" s="184"/>
      <c r="H315" s="184"/>
      <c r="I315" s="184"/>
      <c r="J315" s="197">
        <f>BK315</f>
        <v>28069.709999999999</v>
      </c>
      <c r="K315" s="184"/>
      <c r="L315" s="188"/>
      <c r="M315" s="189"/>
      <c r="N315" s="190"/>
      <c r="O315" s="190"/>
      <c r="P315" s="191">
        <f>SUM(P316:P317)</f>
        <v>29.402625</v>
      </c>
      <c r="Q315" s="190"/>
      <c r="R315" s="191">
        <f>SUM(R316:R317)</f>
        <v>0</v>
      </c>
      <c r="S315" s="190"/>
      <c r="T315" s="192">
        <f>SUM(T316:T317)</f>
        <v>0</v>
      </c>
      <c r="AR315" s="193" t="s">
        <v>86</v>
      </c>
      <c r="AT315" s="194" t="s">
        <v>77</v>
      </c>
      <c r="AU315" s="194" t="s">
        <v>86</v>
      </c>
      <c r="AY315" s="193" t="s">
        <v>160</v>
      </c>
      <c r="BK315" s="195">
        <f>SUM(BK316:BK317)</f>
        <v>28069.709999999999</v>
      </c>
    </row>
    <row r="316" s="1" customFormat="1" ht="25.5" customHeight="1">
      <c r="B316" s="41"/>
      <c r="C316" s="198" t="s">
        <v>393</v>
      </c>
      <c r="D316" s="198" t="s">
        <v>162</v>
      </c>
      <c r="E316" s="199" t="s">
        <v>1149</v>
      </c>
      <c r="F316" s="200" t="s">
        <v>1150</v>
      </c>
      <c r="G316" s="201" t="s">
        <v>321</v>
      </c>
      <c r="H316" s="202">
        <v>392.03500000000002</v>
      </c>
      <c r="I316" s="203">
        <v>59.299999999999997</v>
      </c>
      <c r="J316" s="203">
        <f>ROUND(I316*H316,2)</f>
        <v>23247.68</v>
      </c>
      <c r="K316" s="200" t="s">
        <v>166</v>
      </c>
      <c r="L316" s="67"/>
      <c r="M316" s="204" t="s">
        <v>35</v>
      </c>
      <c r="N316" s="205" t="s">
        <v>49</v>
      </c>
      <c r="O316" s="206">
        <v>0.066000000000000003</v>
      </c>
      <c r="P316" s="206">
        <f>O316*H316</f>
        <v>25.874310000000001</v>
      </c>
      <c r="Q316" s="206">
        <v>0</v>
      </c>
      <c r="R316" s="206">
        <f>Q316*H316</f>
        <v>0</v>
      </c>
      <c r="S316" s="206">
        <v>0</v>
      </c>
      <c r="T316" s="207">
        <f>S316*H316</f>
        <v>0</v>
      </c>
      <c r="AR316" s="24" t="s">
        <v>167</v>
      </c>
      <c r="AT316" s="24" t="s">
        <v>162</v>
      </c>
      <c r="AU316" s="24" t="s">
        <v>88</v>
      </c>
      <c r="AY316" s="24" t="s">
        <v>160</v>
      </c>
      <c r="BE316" s="208">
        <f>IF(N316="základní",J316,0)</f>
        <v>23247.68</v>
      </c>
      <c r="BF316" s="208">
        <f>IF(N316="snížená",J316,0)</f>
        <v>0</v>
      </c>
      <c r="BG316" s="208">
        <f>IF(N316="zákl. přenesená",J316,0)</f>
        <v>0</v>
      </c>
      <c r="BH316" s="208">
        <f>IF(N316="sníž. přenesená",J316,0)</f>
        <v>0</v>
      </c>
      <c r="BI316" s="208">
        <f>IF(N316="nulová",J316,0)</f>
        <v>0</v>
      </c>
      <c r="BJ316" s="24" t="s">
        <v>86</v>
      </c>
      <c r="BK316" s="208">
        <f>ROUND(I316*H316,2)</f>
        <v>23247.68</v>
      </c>
      <c r="BL316" s="24" t="s">
        <v>167</v>
      </c>
      <c r="BM316" s="24" t="s">
        <v>1151</v>
      </c>
    </row>
    <row r="317" s="1" customFormat="1" ht="38.25" customHeight="1">
      <c r="B317" s="41"/>
      <c r="C317" s="198" t="s">
        <v>399</v>
      </c>
      <c r="D317" s="198" t="s">
        <v>162</v>
      </c>
      <c r="E317" s="199" t="s">
        <v>1152</v>
      </c>
      <c r="F317" s="200" t="s">
        <v>1153</v>
      </c>
      <c r="G317" s="201" t="s">
        <v>321</v>
      </c>
      <c r="H317" s="202">
        <v>392.03500000000002</v>
      </c>
      <c r="I317" s="203">
        <v>12.300000000000001</v>
      </c>
      <c r="J317" s="203">
        <f>ROUND(I317*H317,2)</f>
        <v>4822.0299999999997</v>
      </c>
      <c r="K317" s="200" t="s">
        <v>166</v>
      </c>
      <c r="L317" s="67"/>
      <c r="M317" s="204" t="s">
        <v>35</v>
      </c>
      <c r="N317" s="205" t="s">
        <v>49</v>
      </c>
      <c r="O317" s="206">
        <v>0.0089999999999999993</v>
      </c>
      <c r="P317" s="206">
        <f>O317*H317</f>
        <v>3.5283150000000001</v>
      </c>
      <c r="Q317" s="206">
        <v>0</v>
      </c>
      <c r="R317" s="206">
        <f>Q317*H317</f>
        <v>0</v>
      </c>
      <c r="S317" s="206">
        <v>0</v>
      </c>
      <c r="T317" s="207">
        <f>S317*H317</f>
        <v>0</v>
      </c>
      <c r="AR317" s="24" t="s">
        <v>167</v>
      </c>
      <c r="AT317" s="24" t="s">
        <v>162</v>
      </c>
      <c r="AU317" s="24" t="s">
        <v>88</v>
      </c>
      <c r="AY317" s="24" t="s">
        <v>160</v>
      </c>
      <c r="BE317" s="208">
        <f>IF(N317="základní",J317,0)</f>
        <v>4822.0299999999997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24" t="s">
        <v>86</v>
      </c>
      <c r="BK317" s="208">
        <f>ROUND(I317*H317,2)</f>
        <v>4822.0299999999997</v>
      </c>
      <c r="BL317" s="24" t="s">
        <v>167</v>
      </c>
      <c r="BM317" s="24" t="s">
        <v>1154</v>
      </c>
    </row>
    <row r="318" s="10" customFormat="1" ht="37.44" customHeight="1">
      <c r="B318" s="183"/>
      <c r="C318" s="184"/>
      <c r="D318" s="185" t="s">
        <v>77</v>
      </c>
      <c r="E318" s="186" t="s">
        <v>869</v>
      </c>
      <c r="F318" s="186" t="s">
        <v>870</v>
      </c>
      <c r="G318" s="184"/>
      <c r="H318" s="184"/>
      <c r="I318" s="184"/>
      <c r="J318" s="187">
        <f>BK318</f>
        <v>57611.549999999996</v>
      </c>
      <c r="K318" s="184"/>
      <c r="L318" s="188"/>
      <c r="M318" s="189"/>
      <c r="N318" s="190"/>
      <c r="O318" s="190"/>
      <c r="P318" s="191">
        <f>P319</f>
        <v>36.386244000000005</v>
      </c>
      <c r="Q318" s="190"/>
      <c r="R318" s="191">
        <f>R319</f>
        <v>0.22126769999999998</v>
      </c>
      <c r="S318" s="190"/>
      <c r="T318" s="192">
        <f>T319</f>
        <v>0</v>
      </c>
      <c r="AR318" s="193" t="s">
        <v>88</v>
      </c>
      <c r="AT318" s="194" t="s">
        <v>77</v>
      </c>
      <c r="AU318" s="194" t="s">
        <v>78</v>
      </c>
      <c r="AY318" s="193" t="s">
        <v>160</v>
      </c>
      <c r="BK318" s="195">
        <f>BK319</f>
        <v>57611.549999999996</v>
      </c>
    </row>
    <row r="319" s="10" customFormat="1" ht="19.92" customHeight="1">
      <c r="B319" s="183"/>
      <c r="C319" s="184"/>
      <c r="D319" s="185" t="s">
        <v>77</v>
      </c>
      <c r="E319" s="196" t="s">
        <v>1155</v>
      </c>
      <c r="F319" s="196" t="s">
        <v>1156</v>
      </c>
      <c r="G319" s="184"/>
      <c r="H319" s="184"/>
      <c r="I319" s="184"/>
      <c r="J319" s="197">
        <f>BK319</f>
        <v>57611.549999999996</v>
      </c>
      <c r="K319" s="184"/>
      <c r="L319" s="188"/>
      <c r="M319" s="189"/>
      <c r="N319" s="190"/>
      <c r="O319" s="190"/>
      <c r="P319" s="191">
        <f>SUM(P320:P326)</f>
        <v>36.386244000000005</v>
      </c>
      <c r="Q319" s="190"/>
      <c r="R319" s="191">
        <f>SUM(R320:R326)</f>
        <v>0.22126769999999998</v>
      </c>
      <c r="S319" s="190"/>
      <c r="T319" s="192">
        <f>SUM(T320:T326)</f>
        <v>0</v>
      </c>
      <c r="AR319" s="193" t="s">
        <v>88</v>
      </c>
      <c r="AT319" s="194" t="s">
        <v>77</v>
      </c>
      <c r="AU319" s="194" t="s">
        <v>86</v>
      </c>
      <c r="AY319" s="193" t="s">
        <v>160</v>
      </c>
      <c r="BK319" s="195">
        <f>SUM(BK320:BK326)</f>
        <v>57611.549999999996</v>
      </c>
    </row>
    <row r="320" s="1" customFormat="1" ht="25.5" customHeight="1">
      <c r="B320" s="41"/>
      <c r="C320" s="198" t="s">
        <v>409</v>
      </c>
      <c r="D320" s="198" t="s">
        <v>162</v>
      </c>
      <c r="E320" s="199" t="s">
        <v>1157</v>
      </c>
      <c r="F320" s="200" t="s">
        <v>1158</v>
      </c>
      <c r="G320" s="201" t="s">
        <v>165</v>
      </c>
      <c r="H320" s="202">
        <v>163.90199999999999</v>
      </c>
      <c r="I320" s="203">
        <v>105</v>
      </c>
      <c r="J320" s="203">
        <f>ROUND(I320*H320,2)</f>
        <v>17209.709999999999</v>
      </c>
      <c r="K320" s="200" t="s">
        <v>166</v>
      </c>
      <c r="L320" s="67"/>
      <c r="M320" s="204" t="s">
        <v>35</v>
      </c>
      <c r="N320" s="205" t="s">
        <v>49</v>
      </c>
      <c r="O320" s="206">
        <v>0.097000000000000003</v>
      </c>
      <c r="P320" s="206">
        <f>O320*H320</f>
        <v>15.898494</v>
      </c>
      <c r="Q320" s="206">
        <v>0.00059999999999999995</v>
      </c>
      <c r="R320" s="206">
        <f>Q320*H320</f>
        <v>0.09834119999999999</v>
      </c>
      <c r="S320" s="206">
        <v>0</v>
      </c>
      <c r="T320" s="207">
        <f>S320*H320</f>
        <v>0</v>
      </c>
      <c r="AR320" s="24" t="s">
        <v>271</v>
      </c>
      <c r="AT320" s="24" t="s">
        <v>162</v>
      </c>
      <c r="AU320" s="24" t="s">
        <v>88</v>
      </c>
      <c r="AY320" s="24" t="s">
        <v>160</v>
      </c>
      <c r="BE320" s="208">
        <f>IF(N320="základní",J320,0)</f>
        <v>17209.709999999999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24" t="s">
        <v>86</v>
      </c>
      <c r="BK320" s="208">
        <f>ROUND(I320*H320,2)</f>
        <v>17209.709999999999</v>
      </c>
      <c r="BL320" s="24" t="s">
        <v>271</v>
      </c>
      <c r="BM320" s="24" t="s">
        <v>1159</v>
      </c>
    </row>
    <row r="321" s="13" customFormat="1">
      <c r="B321" s="230"/>
      <c r="C321" s="231"/>
      <c r="D321" s="211" t="s">
        <v>169</v>
      </c>
      <c r="E321" s="232" t="s">
        <v>35</v>
      </c>
      <c r="F321" s="233" t="s">
        <v>1033</v>
      </c>
      <c r="G321" s="231"/>
      <c r="H321" s="232" t="s">
        <v>35</v>
      </c>
      <c r="I321" s="231"/>
      <c r="J321" s="231"/>
      <c r="K321" s="231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169</v>
      </c>
      <c r="AU321" s="238" t="s">
        <v>88</v>
      </c>
      <c r="AV321" s="13" t="s">
        <v>86</v>
      </c>
      <c r="AW321" s="13" t="s">
        <v>41</v>
      </c>
      <c r="AX321" s="13" t="s">
        <v>78</v>
      </c>
      <c r="AY321" s="238" t="s">
        <v>160</v>
      </c>
    </row>
    <row r="322" s="11" customFormat="1">
      <c r="B322" s="209"/>
      <c r="C322" s="210"/>
      <c r="D322" s="211" t="s">
        <v>169</v>
      </c>
      <c r="E322" s="212" t="s">
        <v>35</v>
      </c>
      <c r="F322" s="213" t="s">
        <v>1160</v>
      </c>
      <c r="G322" s="210"/>
      <c r="H322" s="214">
        <v>163.90199999999999</v>
      </c>
      <c r="I322" s="210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169</v>
      </c>
      <c r="AU322" s="219" t="s">
        <v>88</v>
      </c>
      <c r="AV322" s="11" t="s">
        <v>88</v>
      </c>
      <c r="AW322" s="11" t="s">
        <v>41</v>
      </c>
      <c r="AX322" s="11" t="s">
        <v>78</v>
      </c>
      <c r="AY322" s="219" t="s">
        <v>160</v>
      </c>
    </row>
    <row r="323" s="12" customFormat="1">
      <c r="B323" s="220"/>
      <c r="C323" s="221"/>
      <c r="D323" s="211" t="s">
        <v>169</v>
      </c>
      <c r="E323" s="222" t="s">
        <v>35</v>
      </c>
      <c r="F323" s="223" t="s">
        <v>176</v>
      </c>
      <c r="G323" s="221"/>
      <c r="H323" s="224">
        <v>163.90199999999999</v>
      </c>
      <c r="I323" s="221"/>
      <c r="J323" s="221"/>
      <c r="K323" s="221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169</v>
      </c>
      <c r="AU323" s="229" t="s">
        <v>88</v>
      </c>
      <c r="AV323" s="12" t="s">
        <v>167</v>
      </c>
      <c r="AW323" s="12" t="s">
        <v>41</v>
      </c>
      <c r="AX323" s="12" t="s">
        <v>86</v>
      </c>
      <c r="AY323" s="229" t="s">
        <v>160</v>
      </c>
    </row>
    <row r="324" s="1" customFormat="1" ht="25.5" customHeight="1">
      <c r="B324" s="41"/>
      <c r="C324" s="198" t="s">
        <v>414</v>
      </c>
      <c r="D324" s="198" t="s">
        <v>162</v>
      </c>
      <c r="E324" s="199" t="s">
        <v>1161</v>
      </c>
      <c r="F324" s="200" t="s">
        <v>1162</v>
      </c>
      <c r="G324" s="201" t="s">
        <v>195</v>
      </c>
      <c r="H324" s="202">
        <v>409.755</v>
      </c>
      <c r="I324" s="203">
        <v>98.599999999999994</v>
      </c>
      <c r="J324" s="203">
        <f>ROUND(I324*H324,2)</f>
        <v>40401.839999999997</v>
      </c>
      <c r="K324" s="200" t="s">
        <v>166</v>
      </c>
      <c r="L324" s="67"/>
      <c r="M324" s="204" t="s">
        <v>35</v>
      </c>
      <c r="N324" s="205" t="s">
        <v>49</v>
      </c>
      <c r="O324" s="206">
        <v>0.050000000000000003</v>
      </c>
      <c r="P324" s="206">
        <f>O324*H324</f>
        <v>20.487750000000002</v>
      </c>
      <c r="Q324" s="206">
        <v>0.00029999999999999997</v>
      </c>
      <c r="R324" s="206">
        <f>Q324*H324</f>
        <v>0.12292649999999999</v>
      </c>
      <c r="S324" s="206">
        <v>0</v>
      </c>
      <c r="T324" s="207">
        <f>S324*H324</f>
        <v>0</v>
      </c>
      <c r="AR324" s="24" t="s">
        <v>271</v>
      </c>
      <c r="AT324" s="24" t="s">
        <v>162</v>
      </c>
      <c r="AU324" s="24" t="s">
        <v>88</v>
      </c>
      <c r="AY324" s="24" t="s">
        <v>160</v>
      </c>
      <c r="BE324" s="208">
        <f>IF(N324="základní",J324,0)</f>
        <v>40401.839999999997</v>
      </c>
      <c r="BF324" s="208">
        <f>IF(N324="snížená",J324,0)</f>
        <v>0</v>
      </c>
      <c r="BG324" s="208">
        <f>IF(N324="zákl. přenesená",J324,0)</f>
        <v>0</v>
      </c>
      <c r="BH324" s="208">
        <f>IF(N324="sníž. přenesená",J324,0)</f>
        <v>0</v>
      </c>
      <c r="BI324" s="208">
        <f>IF(N324="nulová",J324,0)</f>
        <v>0</v>
      </c>
      <c r="BJ324" s="24" t="s">
        <v>86</v>
      </c>
      <c r="BK324" s="208">
        <f>ROUND(I324*H324,2)</f>
        <v>40401.839999999997</v>
      </c>
      <c r="BL324" s="24" t="s">
        <v>271</v>
      </c>
      <c r="BM324" s="24" t="s">
        <v>1163</v>
      </c>
    </row>
    <row r="325" s="13" customFormat="1">
      <c r="B325" s="230"/>
      <c r="C325" s="231"/>
      <c r="D325" s="211" t="s">
        <v>169</v>
      </c>
      <c r="E325" s="232" t="s">
        <v>35</v>
      </c>
      <c r="F325" s="233" t="s">
        <v>1033</v>
      </c>
      <c r="G325" s="231"/>
      <c r="H325" s="232" t="s">
        <v>35</v>
      </c>
      <c r="I325" s="231"/>
      <c r="J325" s="231"/>
      <c r="K325" s="231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169</v>
      </c>
      <c r="AU325" s="238" t="s">
        <v>88</v>
      </c>
      <c r="AV325" s="13" t="s">
        <v>86</v>
      </c>
      <c r="AW325" s="13" t="s">
        <v>41</v>
      </c>
      <c r="AX325" s="13" t="s">
        <v>78</v>
      </c>
      <c r="AY325" s="238" t="s">
        <v>160</v>
      </c>
    </row>
    <row r="326" s="11" customFormat="1">
      <c r="B326" s="209"/>
      <c r="C326" s="210"/>
      <c r="D326" s="211" t="s">
        <v>169</v>
      </c>
      <c r="E326" s="212" t="s">
        <v>35</v>
      </c>
      <c r="F326" s="213" t="s">
        <v>1164</v>
      </c>
      <c r="G326" s="210"/>
      <c r="H326" s="214">
        <v>409.755</v>
      </c>
      <c r="I326" s="210"/>
      <c r="J326" s="210"/>
      <c r="K326" s="210"/>
      <c r="L326" s="215"/>
      <c r="M326" s="261"/>
      <c r="N326" s="262"/>
      <c r="O326" s="262"/>
      <c r="P326" s="262"/>
      <c r="Q326" s="262"/>
      <c r="R326" s="262"/>
      <c r="S326" s="262"/>
      <c r="T326" s="263"/>
      <c r="AT326" s="219" t="s">
        <v>169</v>
      </c>
      <c r="AU326" s="219" t="s">
        <v>88</v>
      </c>
      <c r="AV326" s="11" t="s">
        <v>88</v>
      </c>
      <c r="AW326" s="11" t="s">
        <v>41</v>
      </c>
      <c r="AX326" s="11" t="s">
        <v>86</v>
      </c>
      <c r="AY326" s="219" t="s">
        <v>160</v>
      </c>
    </row>
    <row r="327" s="1" customFormat="1" ht="6.96" customHeight="1">
      <c r="B327" s="62"/>
      <c r="C327" s="63"/>
      <c r="D327" s="63"/>
      <c r="E327" s="63"/>
      <c r="F327" s="63"/>
      <c r="G327" s="63"/>
      <c r="H327" s="63"/>
      <c r="I327" s="63"/>
      <c r="J327" s="63"/>
      <c r="K327" s="63"/>
      <c r="L327" s="67"/>
    </row>
  </sheetData>
  <sheetProtection sheet="1" autoFilter="0" formatColumns="0" formatRows="0" objects="1" scenarios="1" spinCount="100000" saltValue="9mfzRDU66jOvDfRAVhaxC2wq21E2RuZOI26YIE8wfqMMCOFy2+BU/ZXUz0cL9lSnug/QK8WTEc52kIygoBrP/g==" hashValue="8VgvRSf0r6QbTF2AiyWnS7Ew+hSKH/GRfdpdKw+L0bIiFgCM7Cvm/bBERQUBd87GSvZwQXw0Q2sWXP7VA74Qxw==" algorithmName="SHA-512" password="CC35"/>
  <autoFilter ref="C83:K326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1"/>
      <c r="B1" s="17"/>
      <c r="C1" s="17"/>
      <c r="D1" s="18" t="s">
        <v>1</v>
      </c>
      <c r="E1" s="17"/>
      <c r="F1" s="132" t="s">
        <v>104</v>
      </c>
      <c r="G1" s="132" t="s">
        <v>105</v>
      </c>
      <c r="H1" s="132"/>
      <c r="I1" s="17"/>
      <c r="J1" s="132" t="s">
        <v>106</v>
      </c>
      <c r="K1" s="18" t="s">
        <v>107</v>
      </c>
      <c r="L1" s="132" t="s">
        <v>108</v>
      </c>
      <c r="M1" s="132"/>
      <c r="N1" s="132"/>
      <c r="O1" s="132"/>
      <c r="P1" s="132"/>
      <c r="Q1" s="132"/>
      <c r="R1" s="132"/>
      <c r="S1" s="132"/>
      <c r="T1" s="132"/>
      <c r="U1" s="133"/>
      <c r="V1" s="133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103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88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29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>
      <c r="B6" s="28"/>
      <c r="C6" s="29"/>
      <c r="D6" s="37" t="s">
        <v>16</v>
      </c>
      <c r="E6" s="29"/>
      <c r="F6" s="29"/>
      <c r="G6" s="29"/>
      <c r="H6" s="29"/>
      <c r="I6" s="29"/>
      <c r="J6" s="29"/>
      <c r="K6" s="31"/>
    </row>
    <row r="7" ht="16.5" customHeight="1">
      <c r="B7" s="28"/>
      <c r="C7" s="29"/>
      <c r="D7" s="29"/>
      <c r="E7" s="135" t="str">
        <f>'Rekapitulace stavby'!K6</f>
        <v>Rekonstrukce kanalizační stoky AIa v ul. Písečná, Kolín</v>
      </c>
      <c r="F7" s="37"/>
      <c r="G7" s="37"/>
      <c r="H7" s="37"/>
      <c r="I7" s="29"/>
      <c r="J7" s="29"/>
      <c r="K7" s="31"/>
    </row>
    <row r="8" s="1" customFormat="1">
      <c r="B8" s="41"/>
      <c r="C8" s="42"/>
      <c r="D8" s="37" t="s">
        <v>127</v>
      </c>
      <c r="E8" s="42"/>
      <c r="F8" s="42"/>
      <c r="G8" s="42"/>
      <c r="H8" s="42"/>
      <c r="I8" s="42"/>
      <c r="J8" s="42"/>
      <c r="K8" s="46"/>
    </row>
    <row r="9" s="1" customFormat="1" ht="36.96" customHeight="1">
      <c r="B9" s="41"/>
      <c r="C9" s="42"/>
      <c r="D9" s="42"/>
      <c r="E9" s="136" t="s">
        <v>1165</v>
      </c>
      <c r="F9" s="42"/>
      <c r="G9" s="42"/>
      <c r="H9" s="42"/>
      <c r="I9" s="42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42"/>
      <c r="J10" s="42"/>
      <c r="K10" s="46"/>
    </row>
    <row r="11" s="1" customFormat="1" ht="14.4" customHeight="1">
      <c r="B11" s="41"/>
      <c r="C11" s="42"/>
      <c r="D11" s="37" t="s">
        <v>18</v>
      </c>
      <c r="E11" s="42"/>
      <c r="F11" s="34" t="s">
        <v>19</v>
      </c>
      <c r="G11" s="42"/>
      <c r="H11" s="42"/>
      <c r="I11" s="37" t="s">
        <v>20</v>
      </c>
      <c r="J11" s="34" t="s">
        <v>35</v>
      </c>
      <c r="K11" s="46"/>
    </row>
    <row r="12" s="1" customFormat="1" ht="14.4" customHeight="1">
      <c r="B12" s="41"/>
      <c r="C12" s="42"/>
      <c r="D12" s="37" t="s">
        <v>22</v>
      </c>
      <c r="E12" s="42"/>
      <c r="F12" s="34" t="s">
        <v>23</v>
      </c>
      <c r="G12" s="42"/>
      <c r="H12" s="42"/>
      <c r="I12" s="37" t="s">
        <v>24</v>
      </c>
      <c r="J12" s="137" t="str">
        <f>'Rekapitulace stavby'!AN8</f>
        <v>3. 1. 2018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42"/>
      <c r="J13" s="42"/>
      <c r="K13" s="46"/>
    </row>
    <row r="14" s="1" customFormat="1" ht="14.4" customHeight="1">
      <c r="B14" s="41"/>
      <c r="C14" s="42"/>
      <c r="D14" s="37" t="s">
        <v>30</v>
      </c>
      <c r="E14" s="42"/>
      <c r="F14" s="42"/>
      <c r="G14" s="42"/>
      <c r="H14" s="42"/>
      <c r="I14" s="37" t="s">
        <v>31</v>
      </c>
      <c r="J14" s="34" t="s">
        <v>32</v>
      </c>
      <c r="K14" s="46"/>
    </row>
    <row r="15" s="1" customFormat="1" ht="18" customHeight="1">
      <c r="B15" s="41"/>
      <c r="C15" s="42"/>
      <c r="D15" s="42"/>
      <c r="E15" s="34" t="s">
        <v>33</v>
      </c>
      <c r="F15" s="42"/>
      <c r="G15" s="42"/>
      <c r="H15" s="42"/>
      <c r="I15" s="37" t="s">
        <v>34</v>
      </c>
      <c r="J15" s="34" t="s">
        <v>35</v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42"/>
      <c r="J16" s="42"/>
      <c r="K16" s="46"/>
    </row>
    <row r="17" s="1" customFormat="1" ht="14.4" customHeight="1">
      <c r="B17" s="41"/>
      <c r="C17" s="42"/>
      <c r="D17" s="37" t="s">
        <v>36</v>
      </c>
      <c r="E17" s="42"/>
      <c r="F17" s="42"/>
      <c r="G17" s="42"/>
      <c r="H17" s="42"/>
      <c r="I17" s="37" t="s">
        <v>31</v>
      </c>
      <c r="J17" s="34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 xml:space="preserve"> </v>
      </c>
      <c r="F18" s="42"/>
      <c r="G18" s="42"/>
      <c r="H18" s="42"/>
      <c r="I18" s="37" t="s">
        <v>34</v>
      </c>
      <c r="J18" s="34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42"/>
      <c r="J19" s="42"/>
      <c r="K19" s="46"/>
    </row>
    <row r="20" s="1" customFormat="1" ht="14.4" customHeight="1">
      <c r="B20" s="41"/>
      <c r="C20" s="42"/>
      <c r="D20" s="37" t="s">
        <v>38</v>
      </c>
      <c r="E20" s="42"/>
      <c r="F20" s="42"/>
      <c r="G20" s="42"/>
      <c r="H20" s="42"/>
      <c r="I20" s="37" t="s">
        <v>31</v>
      </c>
      <c r="J20" s="34" t="s">
        <v>39</v>
      </c>
      <c r="K20" s="46"/>
    </row>
    <row r="21" s="1" customFormat="1" ht="18" customHeight="1">
      <c r="B21" s="41"/>
      <c r="C21" s="42"/>
      <c r="D21" s="42"/>
      <c r="E21" s="34" t="s">
        <v>40</v>
      </c>
      <c r="F21" s="42"/>
      <c r="G21" s="42"/>
      <c r="H21" s="42"/>
      <c r="I21" s="37" t="s">
        <v>34</v>
      </c>
      <c r="J21" s="34" t="s">
        <v>35</v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42"/>
      <c r="J22" s="42"/>
      <c r="K22" s="46"/>
    </row>
    <row r="23" s="1" customFormat="1" ht="14.4" customHeight="1">
      <c r="B23" s="41"/>
      <c r="C23" s="42"/>
      <c r="D23" s="37" t="s">
        <v>42</v>
      </c>
      <c r="E23" s="42"/>
      <c r="F23" s="42"/>
      <c r="G23" s="42"/>
      <c r="H23" s="42"/>
      <c r="I23" s="42"/>
      <c r="J23" s="42"/>
      <c r="K23" s="46"/>
    </row>
    <row r="24" s="6" customFormat="1" ht="16.5" customHeight="1">
      <c r="B24" s="138"/>
      <c r="C24" s="139"/>
      <c r="D24" s="139"/>
      <c r="E24" s="39" t="s">
        <v>35</v>
      </c>
      <c r="F24" s="39"/>
      <c r="G24" s="39"/>
      <c r="H24" s="39"/>
      <c r="I24" s="139"/>
      <c r="J24" s="139"/>
      <c r="K24" s="140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42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01"/>
      <c r="J26" s="101"/>
      <c r="K26" s="141"/>
    </row>
    <row r="27" s="1" customFormat="1" ht="25.44" customHeight="1">
      <c r="B27" s="41"/>
      <c r="C27" s="42"/>
      <c r="D27" s="142" t="s">
        <v>44</v>
      </c>
      <c r="E27" s="42"/>
      <c r="F27" s="42"/>
      <c r="G27" s="42"/>
      <c r="H27" s="42"/>
      <c r="I27" s="42"/>
      <c r="J27" s="143">
        <f>ROUND(J80,2)</f>
        <v>143000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01"/>
      <c r="J28" s="101"/>
      <c r="K28" s="141"/>
    </row>
    <row r="29" s="1" customFormat="1" ht="14.4" customHeight="1">
      <c r="B29" s="41"/>
      <c r="C29" s="42"/>
      <c r="D29" s="42"/>
      <c r="E29" s="42"/>
      <c r="F29" s="47" t="s">
        <v>46</v>
      </c>
      <c r="G29" s="42"/>
      <c r="H29" s="42"/>
      <c r="I29" s="47" t="s">
        <v>45</v>
      </c>
      <c r="J29" s="47" t="s">
        <v>47</v>
      </c>
      <c r="K29" s="46"/>
    </row>
    <row r="30" s="1" customFormat="1" ht="14.4" customHeight="1">
      <c r="B30" s="41"/>
      <c r="C30" s="42"/>
      <c r="D30" s="50" t="s">
        <v>48</v>
      </c>
      <c r="E30" s="50" t="s">
        <v>49</v>
      </c>
      <c r="F30" s="144">
        <f>ROUND(SUM(BE80:BE108), 2)</f>
        <v>143000</v>
      </c>
      <c r="G30" s="42"/>
      <c r="H30" s="42"/>
      <c r="I30" s="145">
        <v>0.20999999999999999</v>
      </c>
      <c r="J30" s="144">
        <f>ROUND(ROUND((SUM(BE80:BE108)), 2)*I30, 2)</f>
        <v>30030</v>
      </c>
      <c r="K30" s="46"/>
    </row>
    <row r="31" s="1" customFormat="1" ht="14.4" customHeight="1">
      <c r="B31" s="41"/>
      <c r="C31" s="42"/>
      <c r="D31" s="42"/>
      <c r="E31" s="50" t="s">
        <v>50</v>
      </c>
      <c r="F31" s="144">
        <f>ROUND(SUM(BF80:BF108), 2)</f>
        <v>0</v>
      </c>
      <c r="G31" s="42"/>
      <c r="H31" s="42"/>
      <c r="I31" s="145">
        <v>0.14999999999999999</v>
      </c>
      <c r="J31" s="144">
        <f>ROUND(ROUND((SUM(BF80:BF108)),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51</v>
      </c>
      <c r="F32" s="144">
        <f>ROUND(SUM(BG80:BG108), 2)</f>
        <v>0</v>
      </c>
      <c r="G32" s="42"/>
      <c r="H32" s="42"/>
      <c r="I32" s="145">
        <v>0.20999999999999999</v>
      </c>
      <c r="J32" s="144">
        <v>0</v>
      </c>
      <c r="K32" s="46"/>
    </row>
    <row r="33" hidden="1" s="1" customFormat="1" ht="14.4" customHeight="1">
      <c r="B33" s="41"/>
      <c r="C33" s="42"/>
      <c r="D33" s="42"/>
      <c r="E33" s="50" t="s">
        <v>52</v>
      </c>
      <c r="F33" s="144">
        <f>ROUND(SUM(BH80:BH108), 2)</f>
        <v>0</v>
      </c>
      <c r="G33" s="42"/>
      <c r="H33" s="42"/>
      <c r="I33" s="145">
        <v>0.14999999999999999</v>
      </c>
      <c r="J33" s="144">
        <v>0</v>
      </c>
      <c r="K33" s="46"/>
    </row>
    <row r="34" hidden="1" s="1" customFormat="1" ht="14.4" customHeight="1">
      <c r="B34" s="41"/>
      <c r="C34" s="42"/>
      <c r="D34" s="42"/>
      <c r="E34" s="50" t="s">
        <v>53</v>
      </c>
      <c r="F34" s="144">
        <f>ROUND(SUM(BI80:BI108), 2)</f>
        <v>0</v>
      </c>
      <c r="G34" s="42"/>
      <c r="H34" s="42"/>
      <c r="I34" s="145">
        <v>0</v>
      </c>
      <c r="J34" s="144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42"/>
      <c r="J35" s="42"/>
      <c r="K35" s="46"/>
    </row>
    <row r="36" s="1" customFormat="1" ht="25.44" customHeight="1">
      <c r="B36" s="41"/>
      <c r="C36" s="146"/>
      <c r="D36" s="147" t="s">
        <v>54</v>
      </c>
      <c r="E36" s="93"/>
      <c r="F36" s="93"/>
      <c r="G36" s="148" t="s">
        <v>55</v>
      </c>
      <c r="H36" s="149" t="s">
        <v>56</v>
      </c>
      <c r="I36" s="93"/>
      <c r="J36" s="150">
        <f>SUM(J27:J34)</f>
        <v>173030</v>
      </c>
      <c r="K36" s="151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63"/>
      <c r="J37" s="63"/>
      <c r="K37" s="64"/>
    </row>
    <row r="41" s="1" customFormat="1" ht="6.96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154"/>
    </row>
    <row r="42" s="1" customFormat="1" ht="36.96" customHeight="1">
      <c r="B42" s="41"/>
      <c r="C42" s="30" t="s">
        <v>129</v>
      </c>
      <c r="D42" s="42"/>
      <c r="E42" s="42"/>
      <c r="F42" s="42"/>
      <c r="G42" s="42"/>
      <c r="H42" s="42"/>
      <c r="I42" s="42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42"/>
      <c r="J43" s="42"/>
      <c r="K43" s="46"/>
    </row>
    <row r="44" s="1" customFormat="1" ht="14.4" customHeight="1">
      <c r="B44" s="41"/>
      <c r="C44" s="37" t="s">
        <v>16</v>
      </c>
      <c r="D44" s="42"/>
      <c r="E44" s="42"/>
      <c r="F44" s="42"/>
      <c r="G44" s="42"/>
      <c r="H44" s="42"/>
      <c r="I44" s="42"/>
      <c r="J44" s="42"/>
      <c r="K44" s="46"/>
    </row>
    <row r="45" s="1" customFormat="1" ht="16.5" customHeight="1">
      <c r="B45" s="41"/>
      <c r="C45" s="42"/>
      <c r="D45" s="42"/>
      <c r="E45" s="135" t="str">
        <f>E7</f>
        <v>Rekonstrukce kanalizační stoky AIa v ul. Písečná, Kolín</v>
      </c>
      <c r="F45" s="37"/>
      <c r="G45" s="37"/>
      <c r="H45" s="37"/>
      <c r="I45" s="42"/>
      <c r="J45" s="42"/>
      <c r="K45" s="46"/>
    </row>
    <row r="46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42"/>
      <c r="J46" s="42"/>
      <c r="K46" s="46"/>
    </row>
    <row r="47" s="1" customFormat="1" ht="17.25" customHeight="1">
      <c r="B47" s="41"/>
      <c r="C47" s="42"/>
      <c r="D47" s="42"/>
      <c r="E47" s="136" t="str">
        <f>E9</f>
        <v>SO 06 - Vedlejší rozpočtové náklady</v>
      </c>
      <c r="F47" s="42"/>
      <c r="G47" s="42"/>
      <c r="H47" s="42"/>
      <c r="I47" s="42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42"/>
      <c r="J48" s="42"/>
      <c r="K48" s="46"/>
    </row>
    <row r="49" s="1" customFormat="1" ht="18" customHeight="1">
      <c r="B49" s="41"/>
      <c r="C49" s="37" t="s">
        <v>22</v>
      </c>
      <c r="D49" s="42"/>
      <c r="E49" s="42"/>
      <c r="F49" s="34" t="str">
        <f>F12</f>
        <v>Kolín</v>
      </c>
      <c r="G49" s="42"/>
      <c r="H49" s="42"/>
      <c r="I49" s="37" t="s">
        <v>24</v>
      </c>
      <c r="J49" s="137" t="str">
        <f>IF(J12="","",J12)</f>
        <v>3. 1. 2018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42"/>
      <c r="J50" s="42"/>
      <c r="K50" s="46"/>
    </row>
    <row r="51" s="1" customFormat="1">
      <c r="B51" s="41"/>
      <c r="C51" s="37" t="s">
        <v>30</v>
      </c>
      <c r="D51" s="42"/>
      <c r="E51" s="42"/>
      <c r="F51" s="34" t="str">
        <f>E15</f>
        <v>Město Kolín, Karlovo nám. 78, 280 02 Kolín</v>
      </c>
      <c r="G51" s="42"/>
      <c r="H51" s="42"/>
      <c r="I51" s="37" t="s">
        <v>38</v>
      </c>
      <c r="J51" s="39" t="str">
        <f>E21</f>
        <v>LK PROJEKT s.r.o., ul.28.října 933/11, Čelákovice</v>
      </c>
      <c r="K51" s="46"/>
    </row>
    <row r="52" s="1" customFormat="1" ht="14.4" customHeight="1">
      <c r="B52" s="41"/>
      <c r="C52" s="37" t="s">
        <v>36</v>
      </c>
      <c r="D52" s="42"/>
      <c r="E52" s="42"/>
      <c r="F52" s="34" t="str">
        <f>IF(E18="","",E18)</f>
        <v xml:space="preserve"> </v>
      </c>
      <c r="G52" s="42"/>
      <c r="H52" s="42"/>
      <c r="I52" s="42"/>
      <c r="J52" s="155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42"/>
      <c r="J53" s="42"/>
      <c r="K53" s="46"/>
    </row>
    <row r="54" s="1" customFormat="1" ht="29.28" customHeight="1">
      <c r="B54" s="41"/>
      <c r="C54" s="156" t="s">
        <v>130</v>
      </c>
      <c r="D54" s="146"/>
      <c r="E54" s="146"/>
      <c r="F54" s="146"/>
      <c r="G54" s="146"/>
      <c r="H54" s="146"/>
      <c r="I54" s="146"/>
      <c r="J54" s="157" t="s">
        <v>131</v>
      </c>
      <c r="K54" s="158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42"/>
      <c r="J55" s="42"/>
      <c r="K55" s="46"/>
    </row>
    <row r="56" s="1" customFormat="1" ht="29.28" customHeight="1">
      <c r="B56" s="41"/>
      <c r="C56" s="159" t="s">
        <v>132</v>
      </c>
      <c r="D56" s="42"/>
      <c r="E56" s="42"/>
      <c r="F56" s="42"/>
      <c r="G56" s="42"/>
      <c r="H56" s="42"/>
      <c r="I56" s="42"/>
      <c r="J56" s="143">
        <f>J80</f>
        <v>143000</v>
      </c>
      <c r="K56" s="46"/>
      <c r="AU56" s="24" t="s">
        <v>133</v>
      </c>
    </row>
    <row r="57" s="7" customFormat="1" ht="24.96" customHeight="1">
      <c r="B57" s="160"/>
      <c r="C57" s="161"/>
      <c r="D57" s="162" t="s">
        <v>1166</v>
      </c>
      <c r="E57" s="163"/>
      <c r="F57" s="163"/>
      <c r="G57" s="163"/>
      <c r="H57" s="163"/>
      <c r="I57" s="163"/>
      <c r="J57" s="164">
        <f>J81</f>
        <v>143000</v>
      </c>
      <c r="K57" s="165"/>
    </row>
    <row r="58" s="8" customFormat="1" ht="19.92" customHeight="1">
      <c r="B58" s="166"/>
      <c r="C58" s="167"/>
      <c r="D58" s="168" t="s">
        <v>1167</v>
      </c>
      <c r="E58" s="169"/>
      <c r="F58" s="169"/>
      <c r="G58" s="169"/>
      <c r="H58" s="169"/>
      <c r="I58" s="169"/>
      <c r="J58" s="170">
        <f>J82</f>
        <v>49500</v>
      </c>
      <c r="K58" s="171"/>
    </row>
    <row r="59" s="8" customFormat="1" ht="19.92" customHeight="1">
      <c r="B59" s="166"/>
      <c r="C59" s="167"/>
      <c r="D59" s="168" t="s">
        <v>1168</v>
      </c>
      <c r="E59" s="169"/>
      <c r="F59" s="169"/>
      <c r="G59" s="169"/>
      <c r="H59" s="169"/>
      <c r="I59" s="169"/>
      <c r="J59" s="170">
        <f>J91</f>
        <v>84000</v>
      </c>
      <c r="K59" s="171"/>
    </row>
    <row r="60" s="8" customFormat="1" ht="19.92" customHeight="1">
      <c r="B60" s="166"/>
      <c r="C60" s="167"/>
      <c r="D60" s="168" t="s">
        <v>1169</v>
      </c>
      <c r="E60" s="169"/>
      <c r="F60" s="169"/>
      <c r="G60" s="169"/>
      <c r="H60" s="169"/>
      <c r="I60" s="169"/>
      <c r="J60" s="170">
        <f>J104</f>
        <v>9500</v>
      </c>
      <c r="K60" s="171"/>
    </row>
    <row r="61" s="1" customFormat="1" ht="21.84" customHeight="1">
      <c r="B61" s="41"/>
      <c r="C61" s="42"/>
      <c r="D61" s="42"/>
      <c r="E61" s="42"/>
      <c r="F61" s="42"/>
      <c r="G61" s="42"/>
      <c r="H61" s="42"/>
      <c r="I61" s="42"/>
      <c r="J61" s="42"/>
      <c r="K61" s="46"/>
    </row>
    <row r="62" s="1" customFormat="1" ht="6.96" customHeight="1">
      <c r="B62" s="62"/>
      <c r="C62" s="63"/>
      <c r="D62" s="63"/>
      <c r="E62" s="63"/>
      <c r="F62" s="63"/>
      <c r="G62" s="63"/>
      <c r="H62" s="63"/>
      <c r="I62" s="63"/>
      <c r="J62" s="63"/>
      <c r="K62" s="64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67"/>
    </row>
    <row r="67" s="1" customFormat="1" ht="36.96" customHeight="1">
      <c r="B67" s="41"/>
      <c r="C67" s="68" t="s">
        <v>144</v>
      </c>
      <c r="D67" s="69"/>
      <c r="E67" s="69"/>
      <c r="F67" s="69"/>
      <c r="G67" s="69"/>
      <c r="H67" s="69"/>
      <c r="I67" s="69"/>
      <c r="J67" s="69"/>
      <c r="K67" s="69"/>
      <c r="L67" s="67"/>
    </row>
    <row r="68" s="1" customFormat="1" ht="6.96" customHeight="1">
      <c r="B68" s="41"/>
      <c r="C68" s="69"/>
      <c r="D68" s="69"/>
      <c r="E68" s="69"/>
      <c r="F68" s="69"/>
      <c r="G68" s="69"/>
      <c r="H68" s="69"/>
      <c r="I68" s="69"/>
      <c r="J68" s="69"/>
      <c r="K68" s="69"/>
      <c r="L68" s="67"/>
    </row>
    <row r="69" s="1" customFormat="1" ht="14.4" customHeight="1">
      <c r="B69" s="41"/>
      <c r="C69" s="71" t="s">
        <v>16</v>
      </c>
      <c r="D69" s="69"/>
      <c r="E69" s="69"/>
      <c r="F69" s="69"/>
      <c r="G69" s="69"/>
      <c r="H69" s="69"/>
      <c r="I69" s="69"/>
      <c r="J69" s="69"/>
      <c r="K69" s="69"/>
      <c r="L69" s="67"/>
    </row>
    <row r="70" s="1" customFormat="1" ht="16.5" customHeight="1">
      <c r="B70" s="41"/>
      <c r="C70" s="69"/>
      <c r="D70" s="69"/>
      <c r="E70" s="172" t="str">
        <f>E7</f>
        <v>Rekonstrukce kanalizační stoky AIa v ul. Písečná, Kolín</v>
      </c>
      <c r="F70" s="71"/>
      <c r="G70" s="71"/>
      <c r="H70" s="71"/>
      <c r="I70" s="69"/>
      <c r="J70" s="69"/>
      <c r="K70" s="69"/>
      <c r="L70" s="67"/>
    </row>
    <row r="71" s="1" customFormat="1" ht="14.4" customHeight="1">
      <c r="B71" s="41"/>
      <c r="C71" s="71" t="s">
        <v>127</v>
      </c>
      <c r="D71" s="69"/>
      <c r="E71" s="69"/>
      <c r="F71" s="69"/>
      <c r="G71" s="69"/>
      <c r="H71" s="69"/>
      <c r="I71" s="69"/>
      <c r="J71" s="69"/>
      <c r="K71" s="69"/>
      <c r="L71" s="67"/>
    </row>
    <row r="72" s="1" customFormat="1" ht="17.25" customHeight="1">
      <c r="B72" s="41"/>
      <c r="C72" s="69"/>
      <c r="D72" s="69"/>
      <c r="E72" s="77" t="str">
        <f>E9</f>
        <v>SO 06 - Vedlejší rozpočtové náklady</v>
      </c>
      <c r="F72" s="69"/>
      <c r="G72" s="69"/>
      <c r="H72" s="69"/>
      <c r="I72" s="69"/>
      <c r="J72" s="69"/>
      <c r="K72" s="69"/>
      <c r="L72" s="67"/>
    </row>
    <row r="73" s="1" customFormat="1" ht="6.96" customHeight="1">
      <c r="B73" s="41"/>
      <c r="C73" s="69"/>
      <c r="D73" s="69"/>
      <c r="E73" s="69"/>
      <c r="F73" s="69"/>
      <c r="G73" s="69"/>
      <c r="H73" s="69"/>
      <c r="I73" s="69"/>
      <c r="J73" s="69"/>
      <c r="K73" s="69"/>
      <c r="L73" s="67"/>
    </row>
    <row r="74" s="1" customFormat="1" ht="18" customHeight="1">
      <c r="B74" s="41"/>
      <c r="C74" s="71" t="s">
        <v>22</v>
      </c>
      <c r="D74" s="69"/>
      <c r="E74" s="69"/>
      <c r="F74" s="173" t="str">
        <f>F12</f>
        <v>Kolín</v>
      </c>
      <c r="G74" s="69"/>
      <c r="H74" s="69"/>
      <c r="I74" s="71" t="s">
        <v>24</v>
      </c>
      <c r="J74" s="80" t="str">
        <f>IF(J12="","",J12)</f>
        <v>3. 1. 2018</v>
      </c>
      <c r="K74" s="69"/>
      <c r="L74" s="67"/>
    </row>
    <row r="75" s="1" customFormat="1" ht="6.96" customHeight="1">
      <c r="B75" s="41"/>
      <c r="C75" s="69"/>
      <c r="D75" s="69"/>
      <c r="E75" s="69"/>
      <c r="F75" s="69"/>
      <c r="G75" s="69"/>
      <c r="H75" s="69"/>
      <c r="I75" s="69"/>
      <c r="J75" s="69"/>
      <c r="K75" s="69"/>
      <c r="L75" s="67"/>
    </row>
    <row r="76" s="1" customFormat="1">
      <c r="B76" s="41"/>
      <c r="C76" s="71" t="s">
        <v>30</v>
      </c>
      <c r="D76" s="69"/>
      <c r="E76" s="69"/>
      <c r="F76" s="173" t="str">
        <f>E15</f>
        <v>Město Kolín, Karlovo nám. 78, 280 02 Kolín</v>
      </c>
      <c r="G76" s="69"/>
      <c r="H76" s="69"/>
      <c r="I76" s="71" t="s">
        <v>38</v>
      </c>
      <c r="J76" s="173" t="str">
        <f>E21</f>
        <v>LK PROJEKT s.r.o., ul.28.října 933/11, Čelákovice</v>
      </c>
      <c r="K76" s="69"/>
      <c r="L76" s="67"/>
    </row>
    <row r="77" s="1" customFormat="1" ht="14.4" customHeight="1">
      <c r="B77" s="41"/>
      <c r="C77" s="71" t="s">
        <v>36</v>
      </c>
      <c r="D77" s="69"/>
      <c r="E77" s="69"/>
      <c r="F77" s="173" t="str">
        <f>IF(E18="","",E18)</f>
        <v xml:space="preserve"> </v>
      </c>
      <c r="G77" s="69"/>
      <c r="H77" s="69"/>
      <c r="I77" s="69"/>
      <c r="J77" s="69"/>
      <c r="K77" s="69"/>
      <c r="L77" s="67"/>
    </row>
    <row r="78" s="1" customFormat="1" ht="10.32" customHeight="1">
      <c r="B78" s="41"/>
      <c r="C78" s="69"/>
      <c r="D78" s="69"/>
      <c r="E78" s="69"/>
      <c r="F78" s="69"/>
      <c r="G78" s="69"/>
      <c r="H78" s="69"/>
      <c r="I78" s="69"/>
      <c r="J78" s="69"/>
      <c r="K78" s="69"/>
      <c r="L78" s="67"/>
    </row>
    <row r="79" s="9" customFormat="1" ht="29.28" customHeight="1">
      <c r="B79" s="174"/>
      <c r="C79" s="175" t="s">
        <v>145</v>
      </c>
      <c r="D79" s="176" t="s">
        <v>63</v>
      </c>
      <c r="E79" s="176" t="s">
        <v>59</v>
      </c>
      <c r="F79" s="176" t="s">
        <v>146</v>
      </c>
      <c r="G79" s="176" t="s">
        <v>147</v>
      </c>
      <c r="H79" s="176" t="s">
        <v>148</v>
      </c>
      <c r="I79" s="176" t="s">
        <v>149</v>
      </c>
      <c r="J79" s="176" t="s">
        <v>131</v>
      </c>
      <c r="K79" s="177" t="s">
        <v>150</v>
      </c>
      <c r="L79" s="178"/>
      <c r="M79" s="97" t="s">
        <v>151</v>
      </c>
      <c r="N79" s="98" t="s">
        <v>48</v>
      </c>
      <c r="O79" s="98" t="s">
        <v>152</v>
      </c>
      <c r="P79" s="98" t="s">
        <v>153</v>
      </c>
      <c r="Q79" s="98" t="s">
        <v>154</v>
      </c>
      <c r="R79" s="98" t="s">
        <v>155</v>
      </c>
      <c r="S79" s="98" t="s">
        <v>156</v>
      </c>
      <c r="T79" s="99" t="s">
        <v>157</v>
      </c>
    </row>
    <row r="80" s="1" customFormat="1" ht="29.28" customHeight="1">
      <c r="B80" s="41"/>
      <c r="C80" s="103" t="s">
        <v>132</v>
      </c>
      <c r="D80" s="69"/>
      <c r="E80" s="69"/>
      <c r="F80" s="69"/>
      <c r="G80" s="69"/>
      <c r="H80" s="69"/>
      <c r="I80" s="69"/>
      <c r="J80" s="179">
        <f>BK80</f>
        <v>143000</v>
      </c>
      <c r="K80" s="69"/>
      <c r="L80" s="67"/>
      <c r="M80" s="100"/>
      <c r="N80" s="101"/>
      <c r="O80" s="101"/>
      <c r="P80" s="180">
        <f>P81</f>
        <v>0</v>
      </c>
      <c r="Q80" s="101"/>
      <c r="R80" s="180">
        <f>R81</f>
        <v>0</v>
      </c>
      <c r="S80" s="101"/>
      <c r="T80" s="181">
        <f>T81</f>
        <v>0</v>
      </c>
      <c r="AT80" s="24" t="s">
        <v>77</v>
      </c>
      <c r="AU80" s="24" t="s">
        <v>133</v>
      </c>
      <c r="BK80" s="182">
        <f>BK81</f>
        <v>143000</v>
      </c>
    </row>
    <row r="81" s="10" customFormat="1" ht="37.44" customHeight="1">
      <c r="B81" s="183"/>
      <c r="C81" s="184"/>
      <c r="D81" s="185" t="s">
        <v>77</v>
      </c>
      <c r="E81" s="186" t="s">
        <v>1170</v>
      </c>
      <c r="F81" s="186" t="s">
        <v>102</v>
      </c>
      <c r="G81" s="184"/>
      <c r="H81" s="184"/>
      <c r="I81" s="184"/>
      <c r="J81" s="187">
        <f>BK81</f>
        <v>143000</v>
      </c>
      <c r="K81" s="184"/>
      <c r="L81" s="188"/>
      <c r="M81" s="189"/>
      <c r="N81" s="190"/>
      <c r="O81" s="190"/>
      <c r="P81" s="191">
        <f>P82+P91+P104</f>
        <v>0</v>
      </c>
      <c r="Q81" s="190"/>
      <c r="R81" s="191">
        <f>R82+R91+R104</f>
        <v>0</v>
      </c>
      <c r="S81" s="190"/>
      <c r="T81" s="192">
        <f>T82+T91+T104</f>
        <v>0</v>
      </c>
      <c r="AR81" s="193" t="s">
        <v>113</v>
      </c>
      <c r="AT81" s="194" t="s">
        <v>77</v>
      </c>
      <c r="AU81" s="194" t="s">
        <v>78</v>
      </c>
      <c r="AY81" s="193" t="s">
        <v>160</v>
      </c>
      <c r="BK81" s="195">
        <f>BK82+BK91+BK104</f>
        <v>143000</v>
      </c>
    </row>
    <row r="82" s="10" customFormat="1" ht="19.92" customHeight="1">
      <c r="B82" s="183"/>
      <c r="C82" s="184"/>
      <c r="D82" s="185" t="s">
        <v>77</v>
      </c>
      <c r="E82" s="196" t="s">
        <v>1171</v>
      </c>
      <c r="F82" s="196" t="s">
        <v>1172</v>
      </c>
      <c r="G82" s="184"/>
      <c r="H82" s="184"/>
      <c r="I82" s="184"/>
      <c r="J82" s="197">
        <f>BK82</f>
        <v>49500</v>
      </c>
      <c r="K82" s="184"/>
      <c r="L82" s="188"/>
      <c r="M82" s="189"/>
      <c r="N82" s="190"/>
      <c r="O82" s="190"/>
      <c r="P82" s="191">
        <f>SUM(P83:P90)</f>
        <v>0</v>
      </c>
      <c r="Q82" s="190"/>
      <c r="R82" s="191">
        <f>SUM(R83:R90)</f>
        <v>0</v>
      </c>
      <c r="S82" s="190"/>
      <c r="T82" s="192">
        <f>SUM(T83:T90)</f>
        <v>0</v>
      </c>
      <c r="AR82" s="193" t="s">
        <v>113</v>
      </c>
      <c r="AT82" s="194" t="s">
        <v>77</v>
      </c>
      <c r="AU82" s="194" t="s">
        <v>86</v>
      </c>
      <c r="AY82" s="193" t="s">
        <v>160</v>
      </c>
      <c r="BK82" s="195">
        <f>SUM(BK83:BK90)</f>
        <v>49500</v>
      </c>
    </row>
    <row r="83" s="1" customFormat="1" ht="25.5" customHeight="1">
      <c r="B83" s="41"/>
      <c r="C83" s="198" t="s">
        <v>86</v>
      </c>
      <c r="D83" s="198" t="s">
        <v>162</v>
      </c>
      <c r="E83" s="199" t="s">
        <v>1173</v>
      </c>
      <c r="F83" s="200" t="s">
        <v>1174</v>
      </c>
      <c r="G83" s="201" t="s">
        <v>1175</v>
      </c>
      <c r="H83" s="202">
        <v>1</v>
      </c>
      <c r="I83" s="203">
        <v>8500</v>
      </c>
      <c r="J83" s="203">
        <f>ROUND(I83*H83,2)</f>
        <v>8500</v>
      </c>
      <c r="K83" s="200" t="s">
        <v>166</v>
      </c>
      <c r="L83" s="67"/>
      <c r="M83" s="204" t="s">
        <v>35</v>
      </c>
      <c r="N83" s="205" t="s">
        <v>49</v>
      </c>
      <c r="O83" s="206">
        <v>0</v>
      </c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AR83" s="24" t="s">
        <v>1176</v>
      </c>
      <c r="AT83" s="24" t="s">
        <v>162</v>
      </c>
      <c r="AU83" s="24" t="s">
        <v>88</v>
      </c>
      <c r="AY83" s="24" t="s">
        <v>160</v>
      </c>
      <c r="BE83" s="208">
        <f>IF(N83="základní",J83,0)</f>
        <v>8500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24" t="s">
        <v>86</v>
      </c>
      <c r="BK83" s="208">
        <f>ROUND(I83*H83,2)</f>
        <v>8500</v>
      </c>
      <c r="BL83" s="24" t="s">
        <v>1176</v>
      </c>
      <c r="BM83" s="24" t="s">
        <v>1177</v>
      </c>
    </row>
    <row r="84" s="11" customFormat="1">
      <c r="B84" s="209"/>
      <c r="C84" s="210"/>
      <c r="D84" s="211" t="s">
        <v>169</v>
      </c>
      <c r="E84" s="212" t="s">
        <v>35</v>
      </c>
      <c r="F84" s="213" t="s">
        <v>86</v>
      </c>
      <c r="G84" s="210"/>
      <c r="H84" s="214">
        <v>1</v>
      </c>
      <c r="I84" s="210"/>
      <c r="J84" s="210"/>
      <c r="K84" s="210"/>
      <c r="L84" s="215"/>
      <c r="M84" s="216"/>
      <c r="N84" s="217"/>
      <c r="O84" s="217"/>
      <c r="P84" s="217"/>
      <c r="Q84" s="217"/>
      <c r="R84" s="217"/>
      <c r="S84" s="217"/>
      <c r="T84" s="218"/>
      <c r="AT84" s="219" t="s">
        <v>169</v>
      </c>
      <c r="AU84" s="219" t="s">
        <v>88</v>
      </c>
      <c r="AV84" s="11" t="s">
        <v>88</v>
      </c>
      <c r="AW84" s="11" t="s">
        <v>41</v>
      </c>
      <c r="AX84" s="11" t="s">
        <v>86</v>
      </c>
      <c r="AY84" s="219" t="s">
        <v>160</v>
      </c>
    </row>
    <row r="85" s="1" customFormat="1" ht="16.5" customHeight="1">
      <c r="B85" s="41"/>
      <c r="C85" s="198" t="s">
        <v>88</v>
      </c>
      <c r="D85" s="198" t="s">
        <v>162</v>
      </c>
      <c r="E85" s="199" t="s">
        <v>1178</v>
      </c>
      <c r="F85" s="200" t="s">
        <v>1179</v>
      </c>
      <c r="G85" s="201" t="s">
        <v>1175</v>
      </c>
      <c r="H85" s="202">
        <v>1</v>
      </c>
      <c r="I85" s="203">
        <v>10500</v>
      </c>
      <c r="J85" s="203">
        <f>ROUND(I85*H85,2)</f>
        <v>10500</v>
      </c>
      <c r="K85" s="200" t="s">
        <v>166</v>
      </c>
      <c r="L85" s="67"/>
      <c r="M85" s="204" t="s">
        <v>35</v>
      </c>
      <c r="N85" s="205" t="s">
        <v>49</v>
      </c>
      <c r="O85" s="206">
        <v>0</v>
      </c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AR85" s="24" t="s">
        <v>1176</v>
      </c>
      <c r="AT85" s="24" t="s">
        <v>162</v>
      </c>
      <c r="AU85" s="24" t="s">
        <v>88</v>
      </c>
      <c r="AY85" s="24" t="s">
        <v>160</v>
      </c>
      <c r="BE85" s="208">
        <f>IF(N85="základní",J85,0)</f>
        <v>10500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24" t="s">
        <v>86</v>
      </c>
      <c r="BK85" s="208">
        <f>ROUND(I85*H85,2)</f>
        <v>10500</v>
      </c>
      <c r="BL85" s="24" t="s">
        <v>1176</v>
      </c>
      <c r="BM85" s="24" t="s">
        <v>1180</v>
      </c>
    </row>
    <row r="86" s="11" customFormat="1">
      <c r="B86" s="209"/>
      <c r="C86" s="210"/>
      <c r="D86" s="211" t="s">
        <v>169</v>
      </c>
      <c r="E86" s="212" t="s">
        <v>35</v>
      </c>
      <c r="F86" s="213" t="s">
        <v>86</v>
      </c>
      <c r="G86" s="210"/>
      <c r="H86" s="214">
        <v>1</v>
      </c>
      <c r="I86" s="210"/>
      <c r="J86" s="210"/>
      <c r="K86" s="210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169</v>
      </c>
      <c r="AU86" s="219" t="s">
        <v>88</v>
      </c>
      <c r="AV86" s="11" t="s">
        <v>88</v>
      </c>
      <c r="AW86" s="11" t="s">
        <v>41</v>
      </c>
      <c r="AX86" s="11" t="s">
        <v>86</v>
      </c>
      <c r="AY86" s="219" t="s">
        <v>160</v>
      </c>
    </row>
    <row r="87" s="1" customFormat="1" ht="25.5" customHeight="1">
      <c r="B87" s="41"/>
      <c r="C87" s="198" t="s">
        <v>181</v>
      </c>
      <c r="D87" s="198" t="s">
        <v>162</v>
      </c>
      <c r="E87" s="199" t="s">
        <v>1181</v>
      </c>
      <c r="F87" s="200" t="s">
        <v>1182</v>
      </c>
      <c r="G87" s="201" t="s">
        <v>1175</v>
      </c>
      <c r="H87" s="202">
        <v>1</v>
      </c>
      <c r="I87" s="203">
        <v>10500</v>
      </c>
      <c r="J87" s="203">
        <f>ROUND(I87*H87,2)</f>
        <v>10500</v>
      </c>
      <c r="K87" s="200" t="s">
        <v>166</v>
      </c>
      <c r="L87" s="67"/>
      <c r="M87" s="204" t="s">
        <v>35</v>
      </c>
      <c r="N87" s="205" t="s">
        <v>49</v>
      </c>
      <c r="O87" s="206">
        <v>0</v>
      </c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24" t="s">
        <v>1176</v>
      </c>
      <c r="AT87" s="24" t="s">
        <v>162</v>
      </c>
      <c r="AU87" s="24" t="s">
        <v>88</v>
      </c>
      <c r="AY87" s="24" t="s">
        <v>160</v>
      </c>
      <c r="BE87" s="208">
        <f>IF(N87="základní",J87,0)</f>
        <v>10500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24" t="s">
        <v>86</v>
      </c>
      <c r="BK87" s="208">
        <f>ROUND(I87*H87,2)</f>
        <v>10500</v>
      </c>
      <c r="BL87" s="24" t="s">
        <v>1176</v>
      </c>
      <c r="BM87" s="24" t="s">
        <v>1183</v>
      </c>
    </row>
    <row r="88" s="11" customFormat="1">
      <c r="B88" s="209"/>
      <c r="C88" s="210"/>
      <c r="D88" s="211" t="s">
        <v>169</v>
      </c>
      <c r="E88" s="212" t="s">
        <v>35</v>
      </c>
      <c r="F88" s="213" t="s">
        <v>86</v>
      </c>
      <c r="G88" s="210"/>
      <c r="H88" s="214">
        <v>1</v>
      </c>
      <c r="I88" s="210"/>
      <c r="J88" s="210"/>
      <c r="K88" s="210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169</v>
      </c>
      <c r="AU88" s="219" t="s">
        <v>88</v>
      </c>
      <c r="AV88" s="11" t="s">
        <v>88</v>
      </c>
      <c r="AW88" s="11" t="s">
        <v>41</v>
      </c>
      <c r="AX88" s="11" t="s">
        <v>86</v>
      </c>
      <c r="AY88" s="219" t="s">
        <v>160</v>
      </c>
    </row>
    <row r="89" s="1" customFormat="1" ht="25.5" customHeight="1">
      <c r="B89" s="41"/>
      <c r="C89" s="198" t="s">
        <v>167</v>
      </c>
      <c r="D89" s="198" t="s">
        <v>162</v>
      </c>
      <c r="E89" s="199" t="s">
        <v>1184</v>
      </c>
      <c r="F89" s="200" t="s">
        <v>1185</v>
      </c>
      <c r="G89" s="201" t="s">
        <v>1175</v>
      </c>
      <c r="H89" s="202">
        <v>1</v>
      </c>
      <c r="I89" s="203">
        <v>20000</v>
      </c>
      <c r="J89" s="203">
        <f>ROUND(I89*H89,2)</f>
        <v>20000</v>
      </c>
      <c r="K89" s="200" t="s">
        <v>166</v>
      </c>
      <c r="L89" s="67"/>
      <c r="M89" s="204" t="s">
        <v>35</v>
      </c>
      <c r="N89" s="205" t="s">
        <v>49</v>
      </c>
      <c r="O89" s="206">
        <v>0</v>
      </c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AR89" s="24" t="s">
        <v>1176</v>
      </c>
      <c r="AT89" s="24" t="s">
        <v>162</v>
      </c>
      <c r="AU89" s="24" t="s">
        <v>88</v>
      </c>
      <c r="AY89" s="24" t="s">
        <v>160</v>
      </c>
      <c r="BE89" s="208">
        <f>IF(N89="základní",J89,0)</f>
        <v>20000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24" t="s">
        <v>86</v>
      </c>
      <c r="BK89" s="208">
        <f>ROUND(I89*H89,2)</f>
        <v>20000</v>
      </c>
      <c r="BL89" s="24" t="s">
        <v>1176</v>
      </c>
      <c r="BM89" s="24" t="s">
        <v>1186</v>
      </c>
    </row>
    <row r="90" s="11" customFormat="1">
      <c r="B90" s="209"/>
      <c r="C90" s="210"/>
      <c r="D90" s="211" t="s">
        <v>169</v>
      </c>
      <c r="E90" s="212" t="s">
        <v>35</v>
      </c>
      <c r="F90" s="213" t="s">
        <v>86</v>
      </c>
      <c r="G90" s="210"/>
      <c r="H90" s="214">
        <v>1</v>
      </c>
      <c r="I90" s="210"/>
      <c r="J90" s="210"/>
      <c r="K90" s="210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169</v>
      </c>
      <c r="AU90" s="219" t="s">
        <v>88</v>
      </c>
      <c r="AV90" s="11" t="s">
        <v>88</v>
      </c>
      <c r="AW90" s="11" t="s">
        <v>41</v>
      </c>
      <c r="AX90" s="11" t="s">
        <v>86</v>
      </c>
      <c r="AY90" s="219" t="s">
        <v>160</v>
      </c>
    </row>
    <row r="91" s="10" customFormat="1" ht="29.88" customHeight="1">
      <c r="B91" s="183"/>
      <c r="C91" s="184"/>
      <c r="D91" s="185" t="s">
        <v>77</v>
      </c>
      <c r="E91" s="196" t="s">
        <v>1187</v>
      </c>
      <c r="F91" s="196" t="s">
        <v>1188</v>
      </c>
      <c r="G91" s="184"/>
      <c r="H91" s="184"/>
      <c r="I91" s="184"/>
      <c r="J91" s="197">
        <f>BK91</f>
        <v>84000</v>
      </c>
      <c r="K91" s="184"/>
      <c r="L91" s="188"/>
      <c r="M91" s="189"/>
      <c r="N91" s="190"/>
      <c r="O91" s="190"/>
      <c r="P91" s="191">
        <f>SUM(P92:P103)</f>
        <v>0</v>
      </c>
      <c r="Q91" s="190"/>
      <c r="R91" s="191">
        <f>SUM(R92:R103)</f>
        <v>0</v>
      </c>
      <c r="S91" s="190"/>
      <c r="T91" s="192">
        <f>SUM(T92:T103)</f>
        <v>0</v>
      </c>
      <c r="AR91" s="193" t="s">
        <v>113</v>
      </c>
      <c r="AT91" s="194" t="s">
        <v>77</v>
      </c>
      <c r="AU91" s="194" t="s">
        <v>86</v>
      </c>
      <c r="AY91" s="193" t="s">
        <v>160</v>
      </c>
      <c r="BK91" s="195">
        <f>SUM(BK92:BK103)</f>
        <v>84000</v>
      </c>
    </row>
    <row r="92" s="1" customFormat="1" ht="16.5" customHeight="1">
      <c r="B92" s="41"/>
      <c r="C92" s="198" t="s">
        <v>113</v>
      </c>
      <c r="D92" s="198" t="s">
        <v>162</v>
      </c>
      <c r="E92" s="199" t="s">
        <v>1189</v>
      </c>
      <c r="F92" s="200" t="s">
        <v>1190</v>
      </c>
      <c r="G92" s="201" t="s">
        <v>1175</v>
      </c>
      <c r="H92" s="202">
        <v>1</v>
      </c>
      <c r="I92" s="203">
        <v>12500</v>
      </c>
      <c r="J92" s="203">
        <f>ROUND(I92*H92,2)</f>
        <v>12500</v>
      </c>
      <c r="K92" s="200" t="s">
        <v>166</v>
      </c>
      <c r="L92" s="67"/>
      <c r="M92" s="204" t="s">
        <v>35</v>
      </c>
      <c r="N92" s="205" t="s">
        <v>49</v>
      </c>
      <c r="O92" s="206">
        <v>0</v>
      </c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AR92" s="24" t="s">
        <v>1176</v>
      </c>
      <c r="AT92" s="24" t="s">
        <v>162</v>
      </c>
      <c r="AU92" s="24" t="s">
        <v>88</v>
      </c>
      <c r="AY92" s="24" t="s">
        <v>160</v>
      </c>
      <c r="BE92" s="208">
        <f>IF(N92="základní",J92,0)</f>
        <v>12500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24" t="s">
        <v>86</v>
      </c>
      <c r="BK92" s="208">
        <f>ROUND(I92*H92,2)</f>
        <v>12500</v>
      </c>
      <c r="BL92" s="24" t="s">
        <v>1176</v>
      </c>
      <c r="BM92" s="24" t="s">
        <v>1191</v>
      </c>
    </row>
    <row r="93" s="11" customFormat="1">
      <c r="B93" s="209"/>
      <c r="C93" s="210"/>
      <c r="D93" s="211" t="s">
        <v>169</v>
      </c>
      <c r="E93" s="212" t="s">
        <v>35</v>
      </c>
      <c r="F93" s="213" t="s">
        <v>86</v>
      </c>
      <c r="G93" s="210"/>
      <c r="H93" s="214">
        <v>1</v>
      </c>
      <c r="I93" s="210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169</v>
      </c>
      <c r="AU93" s="219" t="s">
        <v>88</v>
      </c>
      <c r="AV93" s="11" t="s">
        <v>88</v>
      </c>
      <c r="AW93" s="11" t="s">
        <v>41</v>
      </c>
      <c r="AX93" s="11" t="s">
        <v>86</v>
      </c>
      <c r="AY93" s="219" t="s">
        <v>160</v>
      </c>
    </row>
    <row r="94" s="1" customFormat="1" ht="16.5" customHeight="1">
      <c r="B94" s="41"/>
      <c r="C94" s="198" t="s">
        <v>202</v>
      </c>
      <c r="D94" s="198" t="s">
        <v>162</v>
      </c>
      <c r="E94" s="199" t="s">
        <v>1192</v>
      </c>
      <c r="F94" s="200" t="s">
        <v>1193</v>
      </c>
      <c r="G94" s="201" t="s">
        <v>1175</v>
      </c>
      <c r="H94" s="202">
        <v>1</v>
      </c>
      <c r="I94" s="203">
        <v>20000</v>
      </c>
      <c r="J94" s="203">
        <f>ROUND(I94*H94,2)</f>
        <v>20000</v>
      </c>
      <c r="K94" s="200" t="s">
        <v>166</v>
      </c>
      <c r="L94" s="67"/>
      <c r="M94" s="204" t="s">
        <v>35</v>
      </c>
      <c r="N94" s="205" t="s">
        <v>49</v>
      </c>
      <c r="O94" s="206">
        <v>0</v>
      </c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AR94" s="24" t="s">
        <v>1176</v>
      </c>
      <c r="AT94" s="24" t="s">
        <v>162</v>
      </c>
      <c r="AU94" s="24" t="s">
        <v>88</v>
      </c>
      <c r="AY94" s="24" t="s">
        <v>160</v>
      </c>
      <c r="BE94" s="208">
        <f>IF(N94="základní",J94,0)</f>
        <v>20000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24" t="s">
        <v>86</v>
      </c>
      <c r="BK94" s="208">
        <f>ROUND(I94*H94,2)</f>
        <v>20000</v>
      </c>
      <c r="BL94" s="24" t="s">
        <v>1176</v>
      </c>
      <c r="BM94" s="24" t="s">
        <v>1194</v>
      </c>
    </row>
    <row r="95" s="11" customFormat="1">
      <c r="B95" s="209"/>
      <c r="C95" s="210"/>
      <c r="D95" s="211" t="s">
        <v>169</v>
      </c>
      <c r="E95" s="212" t="s">
        <v>35</v>
      </c>
      <c r="F95" s="213" t="s">
        <v>86</v>
      </c>
      <c r="G95" s="210"/>
      <c r="H95" s="214">
        <v>1</v>
      </c>
      <c r="I95" s="210"/>
      <c r="J95" s="210"/>
      <c r="K95" s="210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169</v>
      </c>
      <c r="AU95" s="219" t="s">
        <v>88</v>
      </c>
      <c r="AV95" s="11" t="s">
        <v>88</v>
      </c>
      <c r="AW95" s="11" t="s">
        <v>41</v>
      </c>
      <c r="AX95" s="11" t="s">
        <v>86</v>
      </c>
      <c r="AY95" s="219" t="s">
        <v>160</v>
      </c>
    </row>
    <row r="96" s="1" customFormat="1" ht="25.5" customHeight="1">
      <c r="B96" s="41"/>
      <c r="C96" s="198" t="s">
        <v>208</v>
      </c>
      <c r="D96" s="198" t="s">
        <v>162</v>
      </c>
      <c r="E96" s="199" t="s">
        <v>1195</v>
      </c>
      <c r="F96" s="200" t="s">
        <v>1196</v>
      </c>
      <c r="G96" s="201" t="s">
        <v>1175</v>
      </c>
      <c r="H96" s="202">
        <v>1</v>
      </c>
      <c r="I96" s="203">
        <v>10000</v>
      </c>
      <c r="J96" s="203">
        <f>ROUND(I96*H96,2)</f>
        <v>10000</v>
      </c>
      <c r="K96" s="200" t="s">
        <v>166</v>
      </c>
      <c r="L96" s="67"/>
      <c r="M96" s="204" t="s">
        <v>35</v>
      </c>
      <c r="N96" s="205" t="s">
        <v>49</v>
      </c>
      <c r="O96" s="206">
        <v>0</v>
      </c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24" t="s">
        <v>1176</v>
      </c>
      <c r="AT96" s="24" t="s">
        <v>162</v>
      </c>
      <c r="AU96" s="24" t="s">
        <v>88</v>
      </c>
      <c r="AY96" s="24" t="s">
        <v>160</v>
      </c>
      <c r="BE96" s="208">
        <f>IF(N96="základní",J96,0)</f>
        <v>10000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24" t="s">
        <v>86</v>
      </c>
      <c r="BK96" s="208">
        <f>ROUND(I96*H96,2)</f>
        <v>10000</v>
      </c>
      <c r="BL96" s="24" t="s">
        <v>1176</v>
      </c>
      <c r="BM96" s="24" t="s">
        <v>1197</v>
      </c>
    </row>
    <row r="97" s="11" customFormat="1">
      <c r="B97" s="209"/>
      <c r="C97" s="210"/>
      <c r="D97" s="211" t="s">
        <v>169</v>
      </c>
      <c r="E97" s="212" t="s">
        <v>35</v>
      </c>
      <c r="F97" s="213" t="s">
        <v>86</v>
      </c>
      <c r="G97" s="210"/>
      <c r="H97" s="214">
        <v>1</v>
      </c>
      <c r="I97" s="210"/>
      <c r="J97" s="210"/>
      <c r="K97" s="210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169</v>
      </c>
      <c r="AU97" s="219" t="s">
        <v>88</v>
      </c>
      <c r="AV97" s="11" t="s">
        <v>88</v>
      </c>
      <c r="AW97" s="11" t="s">
        <v>41</v>
      </c>
      <c r="AX97" s="11" t="s">
        <v>86</v>
      </c>
      <c r="AY97" s="219" t="s">
        <v>160</v>
      </c>
    </row>
    <row r="98" s="1" customFormat="1" ht="16.5" customHeight="1">
      <c r="B98" s="41"/>
      <c r="C98" s="198" t="s">
        <v>214</v>
      </c>
      <c r="D98" s="198" t="s">
        <v>162</v>
      </c>
      <c r="E98" s="199" t="s">
        <v>1198</v>
      </c>
      <c r="F98" s="200" t="s">
        <v>1199</v>
      </c>
      <c r="G98" s="201" t="s">
        <v>1175</v>
      </c>
      <c r="H98" s="202">
        <v>1</v>
      </c>
      <c r="I98" s="203">
        <v>25000</v>
      </c>
      <c r="J98" s="203">
        <f>ROUND(I98*H98,2)</f>
        <v>25000</v>
      </c>
      <c r="K98" s="200" t="s">
        <v>166</v>
      </c>
      <c r="L98" s="67"/>
      <c r="M98" s="204" t="s">
        <v>35</v>
      </c>
      <c r="N98" s="205" t="s">
        <v>49</v>
      </c>
      <c r="O98" s="206">
        <v>0</v>
      </c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AR98" s="24" t="s">
        <v>1176</v>
      </c>
      <c r="AT98" s="24" t="s">
        <v>162</v>
      </c>
      <c r="AU98" s="24" t="s">
        <v>88</v>
      </c>
      <c r="AY98" s="24" t="s">
        <v>160</v>
      </c>
      <c r="BE98" s="208">
        <f>IF(N98="základní",J98,0)</f>
        <v>25000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24" t="s">
        <v>86</v>
      </c>
      <c r="BK98" s="208">
        <f>ROUND(I98*H98,2)</f>
        <v>25000</v>
      </c>
      <c r="BL98" s="24" t="s">
        <v>1176</v>
      </c>
      <c r="BM98" s="24" t="s">
        <v>1200</v>
      </c>
    </row>
    <row r="99" s="11" customFormat="1">
      <c r="B99" s="209"/>
      <c r="C99" s="210"/>
      <c r="D99" s="211" t="s">
        <v>169</v>
      </c>
      <c r="E99" s="212" t="s">
        <v>35</v>
      </c>
      <c r="F99" s="213" t="s">
        <v>86</v>
      </c>
      <c r="G99" s="210"/>
      <c r="H99" s="214">
        <v>1</v>
      </c>
      <c r="I99" s="210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169</v>
      </c>
      <c r="AU99" s="219" t="s">
        <v>88</v>
      </c>
      <c r="AV99" s="11" t="s">
        <v>88</v>
      </c>
      <c r="AW99" s="11" t="s">
        <v>41</v>
      </c>
      <c r="AX99" s="11" t="s">
        <v>86</v>
      </c>
      <c r="AY99" s="219" t="s">
        <v>160</v>
      </c>
    </row>
    <row r="100" s="1" customFormat="1" ht="16.5" customHeight="1">
      <c r="B100" s="41"/>
      <c r="C100" s="198" t="s">
        <v>218</v>
      </c>
      <c r="D100" s="198" t="s">
        <v>162</v>
      </c>
      <c r="E100" s="199" t="s">
        <v>1201</v>
      </c>
      <c r="F100" s="200" t="s">
        <v>1202</v>
      </c>
      <c r="G100" s="201" t="s">
        <v>1175</v>
      </c>
      <c r="H100" s="202">
        <v>1</v>
      </c>
      <c r="I100" s="203">
        <v>10000</v>
      </c>
      <c r="J100" s="203">
        <f>ROUND(I100*H100,2)</f>
        <v>10000</v>
      </c>
      <c r="K100" s="200" t="s">
        <v>166</v>
      </c>
      <c r="L100" s="67"/>
      <c r="M100" s="204" t="s">
        <v>35</v>
      </c>
      <c r="N100" s="205" t="s">
        <v>49</v>
      </c>
      <c r="O100" s="206">
        <v>0</v>
      </c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AR100" s="24" t="s">
        <v>1176</v>
      </c>
      <c r="AT100" s="24" t="s">
        <v>162</v>
      </c>
      <c r="AU100" s="24" t="s">
        <v>88</v>
      </c>
      <c r="AY100" s="24" t="s">
        <v>160</v>
      </c>
      <c r="BE100" s="208">
        <f>IF(N100="základní",J100,0)</f>
        <v>10000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24" t="s">
        <v>86</v>
      </c>
      <c r="BK100" s="208">
        <f>ROUND(I100*H100,2)</f>
        <v>10000</v>
      </c>
      <c r="BL100" s="24" t="s">
        <v>1176</v>
      </c>
      <c r="BM100" s="24" t="s">
        <v>1203</v>
      </c>
    </row>
    <row r="101" s="11" customFormat="1">
      <c r="B101" s="209"/>
      <c r="C101" s="210"/>
      <c r="D101" s="211" t="s">
        <v>169</v>
      </c>
      <c r="E101" s="212" t="s">
        <v>35</v>
      </c>
      <c r="F101" s="213" t="s">
        <v>86</v>
      </c>
      <c r="G101" s="210"/>
      <c r="H101" s="214">
        <v>1</v>
      </c>
      <c r="I101" s="210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169</v>
      </c>
      <c r="AU101" s="219" t="s">
        <v>88</v>
      </c>
      <c r="AV101" s="11" t="s">
        <v>88</v>
      </c>
      <c r="AW101" s="11" t="s">
        <v>41</v>
      </c>
      <c r="AX101" s="11" t="s">
        <v>86</v>
      </c>
      <c r="AY101" s="219" t="s">
        <v>160</v>
      </c>
    </row>
    <row r="102" s="1" customFormat="1" ht="16.5" customHeight="1">
      <c r="B102" s="41"/>
      <c r="C102" s="198" t="s">
        <v>223</v>
      </c>
      <c r="D102" s="198" t="s">
        <v>162</v>
      </c>
      <c r="E102" s="199" t="s">
        <v>1204</v>
      </c>
      <c r="F102" s="200" t="s">
        <v>1205</v>
      </c>
      <c r="G102" s="201" t="s">
        <v>1175</v>
      </c>
      <c r="H102" s="202">
        <v>1</v>
      </c>
      <c r="I102" s="203">
        <v>6500</v>
      </c>
      <c r="J102" s="203">
        <f>ROUND(I102*H102,2)</f>
        <v>6500</v>
      </c>
      <c r="K102" s="200" t="s">
        <v>166</v>
      </c>
      <c r="L102" s="67"/>
      <c r="M102" s="204" t="s">
        <v>35</v>
      </c>
      <c r="N102" s="205" t="s">
        <v>49</v>
      </c>
      <c r="O102" s="206">
        <v>0</v>
      </c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24" t="s">
        <v>1176</v>
      </c>
      <c r="AT102" s="24" t="s">
        <v>162</v>
      </c>
      <c r="AU102" s="24" t="s">
        <v>88</v>
      </c>
      <c r="AY102" s="24" t="s">
        <v>160</v>
      </c>
      <c r="BE102" s="208">
        <f>IF(N102="základní",J102,0)</f>
        <v>6500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24" t="s">
        <v>86</v>
      </c>
      <c r="BK102" s="208">
        <f>ROUND(I102*H102,2)</f>
        <v>6500</v>
      </c>
      <c r="BL102" s="24" t="s">
        <v>1176</v>
      </c>
      <c r="BM102" s="24" t="s">
        <v>1206</v>
      </c>
    </row>
    <row r="103" s="11" customFormat="1">
      <c r="B103" s="209"/>
      <c r="C103" s="210"/>
      <c r="D103" s="211" t="s">
        <v>169</v>
      </c>
      <c r="E103" s="212" t="s">
        <v>35</v>
      </c>
      <c r="F103" s="213" t="s">
        <v>86</v>
      </c>
      <c r="G103" s="210"/>
      <c r="H103" s="214">
        <v>1</v>
      </c>
      <c r="I103" s="210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169</v>
      </c>
      <c r="AU103" s="219" t="s">
        <v>88</v>
      </c>
      <c r="AV103" s="11" t="s">
        <v>88</v>
      </c>
      <c r="AW103" s="11" t="s">
        <v>41</v>
      </c>
      <c r="AX103" s="11" t="s">
        <v>86</v>
      </c>
      <c r="AY103" s="219" t="s">
        <v>160</v>
      </c>
    </row>
    <row r="104" s="10" customFormat="1" ht="29.88" customHeight="1">
      <c r="B104" s="183"/>
      <c r="C104" s="184"/>
      <c r="D104" s="185" t="s">
        <v>77</v>
      </c>
      <c r="E104" s="196" t="s">
        <v>1207</v>
      </c>
      <c r="F104" s="196" t="s">
        <v>1208</v>
      </c>
      <c r="G104" s="184"/>
      <c r="H104" s="184"/>
      <c r="I104" s="184"/>
      <c r="J104" s="197">
        <f>BK104</f>
        <v>9500</v>
      </c>
      <c r="K104" s="184"/>
      <c r="L104" s="188"/>
      <c r="M104" s="189"/>
      <c r="N104" s="190"/>
      <c r="O104" s="190"/>
      <c r="P104" s="191">
        <f>SUM(P105:P108)</f>
        <v>0</v>
      </c>
      <c r="Q104" s="190"/>
      <c r="R104" s="191">
        <f>SUM(R105:R108)</f>
        <v>0</v>
      </c>
      <c r="S104" s="190"/>
      <c r="T104" s="192">
        <f>SUM(T105:T108)</f>
        <v>0</v>
      </c>
      <c r="AR104" s="193" t="s">
        <v>113</v>
      </c>
      <c r="AT104" s="194" t="s">
        <v>77</v>
      </c>
      <c r="AU104" s="194" t="s">
        <v>86</v>
      </c>
      <c r="AY104" s="193" t="s">
        <v>160</v>
      </c>
      <c r="BK104" s="195">
        <f>SUM(BK105:BK108)</f>
        <v>9500</v>
      </c>
    </row>
    <row r="105" s="1" customFormat="1" ht="16.5" customHeight="1">
      <c r="B105" s="41"/>
      <c r="C105" s="198" t="s">
        <v>227</v>
      </c>
      <c r="D105" s="198" t="s">
        <v>162</v>
      </c>
      <c r="E105" s="199" t="s">
        <v>1209</v>
      </c>
      <c r="F105" s="200" t="s">
        <v>1210</v>
      </c>
      <c r="G105" s="201" t="s">
        <v>1175</v>
      </c>
      <c r="H105" s="202">
        <v>1</v>
      </c>
      <c r="I105" s="203">
        <v>5000</v>
      </c>
      <c r="J105" s="203">
        <f>ROUND(I105*H105,2)</f>
        <v>5000</v>
      </c>
      <c r="K105" s="200" t="s">
        <v>166</v>
      </c>
      <c r="L105" s="67"/>
      <c r="M105" s="204" t="s">
        <v>35</v>
      </c>
      <c r="N105" s="205" t="s">
        <v>49</v>
      </c>
      <c r="O105" s="206">
        <v>0</v>
      </c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AR105" s="24" t="s">
        <v>1176</v>
      </c>
      <c r="AT105" s="24" t="s">
        <v>162</v>
      </c>
      <c r="AU105" s="24" t="s">
        <v>88</v>
      </c>
      <c r="AY105" s="24" t="s">
        <v>160</v>
      </c>
      <c r="BE105" s="208">
        <f>IF(N105="základní",J105,0)</f>
        <v>5000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24" t="s">
        <v>86</v>
      </c>
      <c r="BK105" s="208">
        <f>ROUND(I105*H105,2)</f>
        <v>5000</v>
      </c>
      <c r="BL105" s="24" t="s">
        <v>1176</v>
      </c>
      <c r="BM105" s="24" t="s">
        <v>1211</v>
      </c>
    </row>
    <row r="106" s="11" customFormat="1">
      <c r="B106" s="209"/>
      <c r="C106" s="210"/>
      <c r="D106" s="211" t="s">
        <v>169</v>
      </c>
      <c r="E106" s="212" t="s">
        <v>35</v>
      </c>
      <c r="F106" s="213" t="s">
        <v>86</v>
      </c>
      <c r="G106" s="210"/>
      <c r="H106" s="214">
        <v>1</v>
      </c>
      <c r="I106" s="210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169</v>
      </c>
      <c r="AU106" s="219" t="s">
        <v>88</v>
      </c>
      <c r="AV106" s="11" t="s">
        <v>88</v>
      </c>
      <c r="AW106" s="11" t="s">
        <v>41</v>
      </c>
      <c r="AX106" s="11" t="s">
        <v>86</v>
      </c>
      <c r="AY106" s="219" t="s">
        <v>160</v>
      </c>
    </row>
    <row r="107" s="1" customFormat="1" ht="16.5" customHeight="1">
      <c r="B107" s="41"/>
      <c r="C107" s="198" t="s">
        <v>239</v>
      </c>
      <c r="D107" s="198" t="s">
        <v>162</v>
      </c>
      <c r="E107" s="199" t="s">
        <v>1212</v>
      </c>
      <c r="F107" s="200" t="s">
        <v>1213</v>
      </c>
      <c r="G107" s="201" t="s">
        <v>1175</v>
      </c>
      <c r="H107" s="202">
        <v>1</v>
      </c>
      <c r="I107" s="203">
        <v>4500</v>
      </c>
      <c r="J107" s="203">
        <f>ROUND(I107*H107,2)</f>
        <v>4500</v>
      </c>
      <c r="K107" s="200" t="s">
        <v>166</v>
      </c>
      <c r="L107" s="67"/>
      <c r="M107" s="204" t="s">
        <v>35</v>
      </c>
      <c r="N107" s="205" t="s">
        <v>49</v>
      </c>
      <c r="O107" s="206">
        <v>0</v>
      </c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AR107" s="24" t="s">
        <v>1176</v>
      </c>
      <c r="AT107" s="24" t="s">
        <v>162</v>
      </c>
      <c r="AU107" s="24" t="s">
        <v>88</v>
      </c>
      <c r="AY107" s="24" t="s">
        <v>160</v>
      </c>
      <c r="BE107" s="208">
        <f>IF(N107="základní",J107,0)</f>
        <v>4500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24" t="s">
        <v>86</v>
      </c>
      <c r="BK107" s="208">
        <f>ROUND(I107*H107,2)</f>
        <v>4500</v>
      </c>
      <c r="BL107" s="24" t="s">
        <v>1176</v>
      </c>
      <c r="BM107" s="24" t="s">
        <v>1214</v>
      </c>
    </row>
    <row r="108" s="11" customFormat="1">
      <c r="B108" s="209"/>
      <c r="C108" s="210"/>
      <c r="D108" s="211" t="s">
        <v>169</v>
      </c>
      <c r="E108" s="212" t="s">
        <v>35</v>
      </c>
      <c r="F108" s="213" t="s">
        <v>86</v>
      </c>
      <c r="G108" s="210"/>
      <c r="H108" s="214">
        <v>1</v>
      </c>
      <c r="I108" s="210"/>
      <c r="J108" s="210"/>
      <c r="K108" s="210"/>
      <c r="L108" s="215"/>
      <c r="M108" s="261"/>
      <c r="N108" s="262"/>
      <c r="O108" s="262"/>
      <c r="P108" s="262"/>
      <c r="Q108" s="262"/>
      <c r="R108" s="262"/>
      <c r="S108" s="262"/>
      <c r="T108" s="263"/>
      <c r="AT108" s="219" t="s">
        <v>169</v>
      </c>
      <c r="AU108" s="219" t="s">
        <v>88</v>
      </c>
      <c r="AV108" s="11" t="s">
        <v>88</v>
      </c>
      <c r="AW108" s="11" t="s">
        <v>41</v>
      </c>
      <c r="AX108" s="11" t="s">
        <v>86</v>
      </c>
      <c r="AY108" s="219" t="s">
        <v>160</v>
      </c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7"/>
    </row>
  </sheetData>
  <sheetProtection sheet="1" autoFilter="0" formatColumns="0" formatRows="0" objects="1" scenarios="1" spinCount="100000" saltValue="r7aABpJNXkUE/d2Xa4i0oS4Nbs4hAjkm17AlPgYExsPSZUWGJ2FwoJ+vwv1akoo9X1LnwGDqVSCVg1PXOzuOvQ==" hashValue="bivqe0/SCezl8G9yoQLB7nP+PkcauQFpjn/r4Qzh3fbMkFo+T0TlZK32uhjtMORJ2t5Q2nn9jmuI2FtSA7QiKA==" algorithmName="SHA-512" password="CC35"/>
  <autoFilter ref="C79:K10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4" customWidth="1"/>
    <col min="2" max="2" width="1.664063" style="264" customWidth="1"/>
    <col min="3" max="4" width="5" style="264" customWidth="1"/>
    <col min="5" max="5" width="11.67" style="264" customWidth="1"/>
    <col min="6" max="6" width="9.17" style="264" customWidth="1"/>
    <col min="7" max="7" width="5" style="264" customWidth="1"/>
    <col min="8" max="8" width="77.83" style="264" customWidth="1"/>
    <col min="9" max="10" width="20" style="264" customWidth="1"/>
    <col min="11" max="11" width="1.664063" style="264" customWidth="1"/>
  </cols>
  <sheetData>
    <row r="1" ht="37.5" customHeight="1"/>
    <row r="2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1215</v>
      </c>
      <c r="D3" s="269"/>
      <c r="E3" s="269"/>
      <c r="F3" s="269"/>
      <c r="G3" s="269"/>
      <c r="H3" s="269"/>
      <c r="I3" s="269"/>
      <c r="J3" s="269"/>
      <c r="K3" s="270"/>
    </row>
    <row r="4" ht="25.5" customHeight="1">
      <c r="B4" s="271"/>
      <c r="C4" s="272" t="s">
        <v>1216</v>
      </c>
      <c r="D4" s="272"/>
      <c r="E4" s="272"/>
      <c r="F4" s="272"/>
      <c r="G4" s="272"/>
      <c r="H4" s="272"/>
      <c r="I4" s="272"/>
      <c r="J4" s="272"/>
      <c r="K4" s="273"/>
    </row>
    <row r="5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ht="15" customHeight="1">
      <c r="B6" s="271"/>
      <c r="C6" s="275" t="s">
        <v>1217</v>
      </c>
      <c r="D6" s="275"/>
      <c r="E6" s="275"/>
      <c r="F6" s="275"/>
      <c r="G6" s="275"/>
      <c r="H6" s="275"/>
      <c r="I6" s="275"/>
      <c r="J6" s="275"/>
      <c r="K6" s="273"/>
    </row>
    <row r="7" ht="15" customHeight="1">
      <c r="B7" s="276"/>
      <c r="C7" s="275" t="s">
        <v>1218</v>
      </c>
      <c r="D7" s="275"/>
      <c r="E7" s="275"/>
      <c r="F7" s="275"/>
      <c r="G7" s="275"/>
      <c r="H7" s="275"/>
      <c r="I7" s="275"/>
      <c r="J7" s="275"/>
      <c r="K7" s="273"/>
    </row>
    <row r="8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ht="15" customHeight="1">
      <c r="B9" s="276"/>
      <c r="C9" s="275" t="s">
        <v>1219</v>
      </c>
      <c r="D9" s="275"/>
      <c r="E9" s="275"/>
      <c r="F9" s="275"/>
      <c r="G9" s="275"/>
      <c r="H9" s="275"/>
      <c r="I9" s="275"/>
      <c r="J9" s="275"/>
      <c r="K9" s="273"/>
    </row>
    <row r="10" ht="15" customHeight="1">
      <c r="B10" s="276"/>
      <c r="C10" s="275"/>
      <c r="D10" s="275" t="s">
        <v>1220</v>
      </c>
      <c r="E10" s="275"/>
      <c r="F10" s="275"/>
      <c r="G10" s="275"/>
      <c r="H10" s="275"/>
      <c r="I10" s="275"/>
      <c r="J10" s="275"/>
      <c r="K10" s="273"/>
    </row>
    <row r="11" ht="15" customHeight="1">
      <c r="B11" s="276"/>
      <c r="C11" s="277"/>
      <c r="D11" s="275" t="s">
        <v>1221</v>
      </c>
      <c r="E11" s="275"/>
      <c r="F11" s="275"/>
      <c r="G11" s="275"/>
      <c r="H11" s="275"/>
      <c r="I11" s="275"/>
      <c r="J11" s="275"/>
      <c r="K11" s="273"/>
    </row>
    <row r="12" ht="12.75" customHeight="1">
      <c r="B12" s="276"/>
      <c r="C12" s="277"/>
      <c r="D12" s="277"/>
      <c r="E12" s="277"/>
      <c r="F12" s="277"/>
      <c r="G12" s="277"/>
      <c r="H12" s="277"/>
      <c r="I12" s="277"/>
      <c r="J12" s="277"/>
      <c r="K12" s="273"/>
    </row>
    <row r="13" ht="15" customHeight="1">
      <c r="B13" s="276"/>
      <c r="C13" s="277"/>
      <c r="D13" s="275" t="s">
        <v>1222</v>
      </c>
      <c r="E13" s="275"/>
      <c r="F13" s="275"/>
      <c r="G13" s="275"/>
      <c r="H13" s="275"/>
      <c r="I13" s="275"/>
      <c r="J13" s="275"/>
      <c r="K13" s="273"/>
    </row>
    <row r="14" ht="15" customHeight="1">
      <c r="B14" s="276"/>
      <c r="C14" s="277"/>
      <c r="D14" s="275" t="s">
        <v>1223</v>
      </c>
      <c r="E14" s="275"/>
      <c r="F14" s="275"/>
      <c r="G14" s="275"/>
      <c r="H14" s="275"/>
      <c r="I14" s="275"/>
      <c r="J14" s="275"/>
      <c r="K14" s="273"/>
    </row>
    <row r="15" ht="15" customHeight="1">
      <c r="B15" s="276"/>
      <c r="C15" s="277"/>
      <c r="D15" s="275" t="s">
        <v>1224</v>
      </c>
      <c r="E15" s="275"/>
      <c r="F15" s="275"/>
      <c r="G15" s="275"/>
      <c r="H15" s="275"/>
      <c r="I15" s="275"/>
      <c r="J15" s="275"/>
      <c r="K15" s="273"/>
    </row>
    <row r="16" ht="15" customHeight="1">
      <c r="B16" s="276"/>
      <c r="C16" s="277"/>
      <c r="D16" s="277"/>
      <c r="E16" s="278" t="s">
        <v>85</v>
      </c>
      <c r="F16" s="275" t="s">
        <v>1225</v>
      </c>
      <c r="G16" s="275"/>
      <c r="H16" s="275"/>
      <c r="I16" s="275"/>
      <c r="J16" s="275"/>
      <c r="K16" s="273"/>
    </row>
    <row r="17" ht="15" customHeight="1">
      <c r="B17" s="276"/>
      <c r="C17" s="277"/>
      <c r="D17" s="277"/>
      <c r="E17" s="278" t="s">
        <v>1226</v>
      </c>
      <c r="F17" s="275" t="s">
        <v>1227</v>
      </c>
      <c r="G17" s="275"/>
      <c r="H17" s="275"/>
      <c r="I17" s="275"/>
      <c r="J17" s="275"/>
      <c r="K17" s="273"/>
    </row>
    <row r="18" ht="15" customHeight="1">
      <c r="B18" s="276"/>
      <c r="C18" s="277"/>
      <c r="D18" s="277"/>
      <c r="E18" s="278" t="s">
        <v>1228</v>
      </c>
      <c r="F18" s="275" t="s">
        <v>1229</v>
      </c>
      <c r="G18" s="275"/>
      <c r="H18" s="275"/>
      <c r="I18" s="275"/>
      <c r="J18" s="275"/>
      <c r="K18" s="273"/>
    </row>
    <row r="19" ht="15" customHeight="1">
      <c r="B19" s="276"/>
      <c r="C19" s="277"/>
      <c r="D19" s="277"/>
      <c r="E19" s="278" t="s">
        <v>1230</v>
      </c>
      <c r="F19" s="275" t="s">
        <v>1231</v>
      </c>
      <c r="G19" s="275"/>
      <c r="H19" s="275"/>
      <c r="I19" s="275"/>
      <c r="J19" s="275"/>
      <c r="K19" s="273"/>
    </row>
    <row r="20" ht="15" customHeight="1">
      <c r="B20" s="276"/>
      <c r="C20" s="277"/>
      <c r="D20" s="277"/>
      <c r="E20" s="278" t="s">
        <v>1232</v>
      </c>
      <c r="F20" s="275" t="s">
        <v>1233</v>
      </c>
      <c r="G20" s="275"/>
      <c r="H20" s="275"/>
      <c r="I20" s="275"/>
      <c r="J20" s="275"/>
      <c r="K20" s="273"/>
    </row>
    <row r="21" ht="15" customHeight="1">
      <c r="B21" s="276"/>
      <c r="C21" s="277"/>
      <c r="D21" s="277"/>
      <c r="E21" s="278" t="s">
        <v>1234</v>
      </c>
      <c r="F21" s="275" t="s">
        <v>1235</v>
      </c>
      <c r="G21" s="275"/>
      <c r="H21" s="275"/>
      <c r="I21" s="275"/>
      <c r="J21" s="275"/>
      <c r="K21" s="273"/>
    </row>
    <row r="22" ht="12.75" customHeight="1">
      <c r="B22" s="276"/>
      <c r="C22" s="277"/>
      <c r="D22" s="277"/>
      <c r="E22" s="277"/>
      <c r="F22" s="277"/>
      <c r="G22" s="277"/>
      <c r="H22" s="277"/>
      <c r="I22" s="277"/>
      <c r="J22" s="277"/>
      <c r="K22" s="273"/>
    </row>
    <row r="23" ht="15" customHeight="1">
      <c r="B23" s="276"/>
      <c r="C23" s="275" t="s">
        <v>1236</v>
      </c>
      <c r="D23" s="275"/>
      <c r="E23" s="275"/>
      <c r="F23" s="275"/>
      <c r="G23" s="275"/>
      <c r="H23" s="275"/>
      <c r="I23" s="275"/>
      <c r="J23" s="275"/>
      <c r="K23" s="273"/>
    </row>
    <row r="24" ht="15" customHeight="1">
      <c r="B24" s="276"/>
      <c r="C24" s="275" t="s">
        <v>1237</v>
      </c>
      <c r="D24" s="275"/>
      <c r="E24" s="275"/>
      <c r="F24" s="275"/>
      <c r="G24" s="275"/>
      <c r="H24" s="275"/>
      <c r="I24" s="275"/>
      <c r="J24" s="275"/>
      <c r="K24" s="273"/>
    </row>
    <row r="25" ht="15" customHeight="1">
      <c r="B25" s="276"/>
      <c r="C25" s="275"/>
      <c r="D25" s="275" t="s">
        <v>1238</v>
      </c>
      <c r="E25" s="275"/>
      <c r="F25" s="275"/>
      <c r="G25" s="275"/>
      <c r="H25" s="275"/>
      <c r="I25" s="275"/>
      <c r="J25" s="275"/>
      <c r="K25" s="273"/>
    </row>
    <row r="26" ht="15" customHeight="1">
      <c r="B26" s="276"/>
      <c r="C26" s="277"/>
      <c r="D26" s="275" t="s">
        <v>1239</v>
      </c>
      <c r="E26" s="275"/>
      <c r="F26" s="275"/>
      <c r="G26" s="275"/>
      <c r="H26" s="275"/>
      <c r="I26" s="275"/>
      <c r="J26" s="275"/>
      <c r="K26" s="273"/>
    </row>
    <row r="27" ht="12.75" customHeight="1">
      <c r="B27" s="276"/>
      <c r="C27" s="277"/>
      <c r="D27" s="277"/>
      <c r="E27" s="277"/>
      <c r="F27" s="277"/>
      <c r="G27" s="277"/>
      <c r="H27" s="277"/>
      <c r="I27" s="277"/>
      <c r="J27" s="277"/>
      <c r="K27" s="273"/>
    </row>
    <row r="28" ht="15" customHeight="1">
      <c r="B28" s="276"/>
      <c r="C28" s="277"/>
      <c r="D28" s="275" t="s">
        <v>1240</v>
      </c>
      <c r="E28" s="275"/>
      <c r="F28" s="275"/>
      <c r="G28" s="275"/>
      <c r="H28" s="275"/>
      <c r="I28" s="275"/>
      <c r="J28" s="275"/>
      <c r="K28" s="273"/>
    </row>
    <row r="29" ht="15" customHeight="1">
      <c r="B29" s="276"/>
      <c r="C29" s="277"/>
      <c r="D29" s="275" t="s">
        <v>1241</v>
      </c>
      <c r="E29" s="275"/>
      <c r="F29" s="275"/>
      <c r="G29" s="275"/>
      <c r="H29" s="275"/>
      <c r="I29" s="275"/>
      <c r="J29" s="275"/>
      <c r="K29" s="273"/>
    </row>
    <row r="30" ht="12.75" customHeight="1">
      <c r="B30" s="276"/>
      <c r="C30" s="277"/>
      <c r="D30" s="277"/>
      <c r="E30" s="277"/>
      <c r="F30" s="277"/>
      <c r="G30" s="277"/>
      <c r="H30" s="277"/>
      <c r="I30" s="277"/>
      <c r="J30" s="277"/>
      <c r="K30" s="273"/>
    </row>
    <row r="31" ht="15" customHeight="1">
      <c r="B31" s="276"/>
      <c r="C31" s="277"/>
      <c r="D31" s="275" t="s">
        <v>1242</v>
      </c>
      <c r="E31" s="275"/>
      <c r="F31" s="275"/>
      <c r="G31" s="275"/>
      <c r="H31" s="275"/>
      <c r="I31" s="275"/>
      <c r="J31" s="275"/>
      <c r="K31" s="273"/>
    </row>
    <row r="32" ht="15" customHeight="1">
      <c r="B32" s="276"/>
      <c r="C32" s="277"/>
      <c r="D32" s="275" t="s">
        <v>1243</v>
      </c>
      <c r="E32" s="275"/>
      <c r="F32" s="275"/>
      <c r="G32" s="275"/>
      <c r="H32" s="275"/>
      <c r="I32" s="275"/>
      <c r="J32" s="275"/>
      <c r="K32" s="273"/>
    </row>
    <row r="33" ht="15" customHeight="1">
      <c r="B33" s="276"/>
      <c r="C33" s="277"/>
      <c r="D33" s="275" t="s">
        <v>1244</v>
      </c>
      <c r="E33" s="275"/>
      <c r="F33" s="275"/>
      <c r="G33" s="275"/>
      <c r="H33" s="275"/>
      <c r="I33" s="275"/>
      <c r="J33" s="275"/>
      <c r="K33" s="273"/>
    </row>
    <row r="34" ht="15" customHeight="1">
      <c r="B34" s="276"/>
      <c r="C34" s="277"/>
      <c r="D34" s="275"/>
      <c r="E34" s="279" t="s">
        <v>145</v>
      </c>
      <c r="F34" s="275"/>
      <c r="G34" s="275" t="s">
        <v>1245</v>
      </c>
      <c r="H34" s="275"/>
      <c r="I34" s="275"/>
      <c r="J34" s="275"/>
      <c r="K34" s="273"/>
    </row>
    <row r="35" ht="30.75" customHeight="1">
      <c r="B35" s="276"/>
      <c r="C35" s="277"/>
      <c r="D35" s="275"/>
      <c r="E35" s="279" t="s">
        <v>1246</v>
      </c>
      <c r="F35" s="275"/>
      <c r="G35" s="275" t="s">
        <v>1247</v>
      </c>
      <c r="H35" s="275"/>
      <c r="I35" s="275"/>
      <c r="J35" s="275"/>
      <c r="K35" s="273"/>
    </row>
    <row r="36" ht="15" customHeight="1">
      <c r="B36" s="276"/>
      <c r="C36" s="277"/>
      <c r="D36" s="275"/>
      <c r="E36" s="279" t="s">
        <v>59</v>
      </c>
      <c r="F36" s="275"/>
      <c r="G36" s="275" t="s">
        <v>1248</v>
      </c>
      <c r="H36" s="275"/>
      <c r="I36" s="275"/>
      <c r="J36" s="275"/>
      <c r="K36" s="273"/>
    </row>
    <row r="37" ht="15" customHeight="1">
      <c r="B37" s="276"/>
      <c r="C37" s="277"/>
      <c r="D37" s="275"/>
      <c r="E37" s="279" t="s">
        <v>146</v>
      </c>
      <c r="F37" s="275"/>
      <c r="G37" s="275" t="s">
        <v>1249</v>
      </c>
      <c r="H37" s="275"/>
      <c r="I37" s="275"/>
      <c r="J37" s="275"/>
      <c r="K37" s="273"/>
    </row>
    <row r="38" ht="15" customHeight="1">
      <c r="B38" s="276"/>
      <c r="C38" s="277"/>
      <c r="D38" s="275"/>
      <c r="E38" s="279" t="s">
        <v>147</v>
      </c>
      <c r="F38" s="275"/>
      <c r="G38" s="275" t="s">
        <v>1250</v>
      </c>
      <c r="H38" s="275"/>
      <c r="I38" s="275"/>
      <c r="J38" s="275"/>
      <c r="K38" s="273"/>
    </row>
    <row r="39" ht="15" customHeight="1">
      <c r="B39" s="276"/>
      <c r="C39" s="277"/>
      <c r="D39" s="275"/>
      <c r="E39" s="279" t="s">
        <v>148</v>
      </c>
      <c r="F39" s="275"/>
      <c r="G39" s="275" t="s">
        <v>1251</v>
      </c>
      <c r="H39" s="275"/>
      <c r="I39" s="275"/>
      <c r="J39" s="275"/>
      <c r="K39" s="273"/>
    </row>
    <row r="40" ht="15" customHeight="1">
      <c r="B40" s="276"/>
      <c r="C40" s="277"/>
      <c r="D40" s="275"/>
      <c r="E40" s="279" t="s">
        <v>1252</v>
      </c>
      <c r="F40" s="275"/>
      <c r="G40" s="275" t="s">
        <v>1253</v>
      </c>
      <c r="H40" s="275"/>
      <c r="I40" s="275"/>
      <c r="J40" s="275"/>
      <c r="K40" s="273"/>
    </row>
    <row r="41" ht="15" customHeight="1">
      <c r="B41" s="276"/>
      <c r="C41" s="277"/>
      <c r="D41" s="275"/>
      <c r="E41" s="279"/>
      <c r="F41" s="275"/>
      <c r="G41" s="275" t="s">
        <v>1254</v>
      </c>
      <c r="H41" s="275"/>
      <c r="I41" s="275"/>
      <c r="J41" s="275"/>
      <c r="K41" s="273"/>
    </row>
    <row r="42" ht="15" customHeight="1">
      <c r="B42" s="276"/>
      <c r="C42" s="277"/>
      <c r="D42" s="275"/>
      <c r="E42" s="279" t="s">
        <v>1255</v>
      </c>
      <c r="F42" s="275"/>
      <c r="G42" s="275" t="s">
        <v>1256</v>
      </c>
      <c r="H42" s="275"/>
      <c r="I42" s="275"/>
      <c r="J42" s="275"/>
      <c r="K42" s="273"/>
    </row>
    <row r="43" ht="15" customHeight="1">
      <c r="B43" s="276"/>
      <c r="C43" s="277"/>
      <c r="D43" s="275"/>
      <c r="E43" s="279" t="s">
        <v>150</v>
      </c>
      <c r="F43" s="275"/>
      <c r="G43" s="275" t="s">
        <v>1257</v>
      </c>
      <c r="H43" s="275"/>
      <c r="I43" s="275"/>
      <c r="J43" s="275"/>
      <c r="K43" s="273"/>
    </row>
    <row r="44" ht="12.75" customHeight="1">
      <c r="B44" s="276"/>
      <c r="C44" s="277"/>
      <c r="D44" s="275"/>
      <c r="E44" s="275"/>
      <c r="F44" s="275"/>
      <c r="G44" s="275"/>
      <c r="H44" s="275"/>
      <c r="I44" s="275"/>
      <c r="J44" s="275"/>
      <c r="K44" s="273"/>
    </row>
    <row r="45" ht="15" customHeight="1">
      <c r="B45" s="276"/>
      <c r="C45" s="277"/>
      <c r="D45" s="275" t="s">
        <v>1258</v>
      </c>
      <c r="E45" s="275"/>
      <c r="F45" s="275"/>
      <c r="G45" s="275"/>
      <c r="H45" s="275"/>
      <c r="I45" s="275"/>
      <c r="J45" s="275"/>
      <c r="K45" s="273"/>
    </row>
    <row r="46" ht="15" customHeight="1">
      <c r="B46" s="276"/>
      <c r="C46" s="277"/>
      <c r="D46" s="277"/>
      <c r="E46" s="275" t="s">
        <v>1259</v>
      </c>
      <c r="F46" s="275"/>
      <c r="G46" s="275"/>
      <c r="H46" s="275"/>
      <c r="I46" s="275"/>
      <c r="J46" s="275"/>
      <c r="K46" s="273"/>
    </row>
    <row r="47" ht="15" customHeight="1">
      <c r="B47" s="276"/>
      <c r="C47" s="277"/>
      <c r="D47" s="277"/>
      <c r="E47" s="275" t="s">
        <v>1260</v>
      </c>
      <c r="F47" s="275"/>
      <c r="G47" s="275"/>
      <c r="H47" s="275"/>
      <c r="I47" s="275"/>
      <c r="J47" s="275"/>
      <c r="K47" s="273"/>
    </row>
    <row r="48" ht="15" customHeight="1">
      <c r="B48" s="276"/>
      <c r="C48" s="277"/>
      <c r="D48" s="277"/>
      <c r="E48" s="275" t="s">
        <v>1261</v>
      </c>
      <c r="F48" s="275"/>
      <c r="G48" s="275"/>
      <c r="H48" s="275"/>
      <c r="I48" s="275"/>
      <c r="J48" s="275"/>
      <c r="K48" s="273"/>
    </row>
    <row r="49" ht="15" customHeight="1">
      <c r="B49" s="276"/>
      <c r="C49" s="277"/>
      <c r="D49" s="275" t="s">
        <v>1262</v>
      </c>
      <c r="E49" s="275"/>
      <c r="F49" s="275"/>
      <c r="G49" s="275"/>
      <c r="H49" s="275"/>
      <c r="I49" s="275"/>
      <c r="J49" s="275"/>
      <c r="K49" s="273"/>
    </row>
    <row r="50" ht="25.5" customHeight="1">
      <c r="B50" s="271"/>
      <c r="C50" s="272" t="s">
        <v>1263</v>
      </c>
      <c r="D50" s="272"/>
      <c r="E50" s="272"/>
      <c r="F50" s="272"/>
      <c r="G50" s="272"/>
      <c r="H50" s="272"/>
      <c r="I50" s="272"/>
      <c r="J50" s="272"/>
      <c r="K50" s="273"/>
    </row>
    <row r="51" ht="5.25" customHeight="1">
      <c r="B51" s="271"/>
      <c r="C51" s="274"/>
      <c r="D51" s="274"/>
      <c r="E51" s="274"/>
      <c r="F51" s="274"/>
      <c r="G51" s="274"/>
      <c r="H51" s="274"/>
      <c r="I51" s="274"/>
      <c r="J51" s="274"/>
      <c r="K51" s="273"/>
    </row>
    <row r="52" ht="15" customHeight="1">
      <c r="B52" s="271"/>
      <c r="C52" s="275" t="s">
        <v>1264</v>
      </c>
      <c r="D52" s="275"/>
      <c r="E52" s="275"/>
      <c r="F52" s="275"/>
      <c r="G52" s="275"/>
      <c r="H52" s="275"/>
      <c r="I52" s="275"/>
      <c r="J52" s="275"/>
      <c r="K52" s="273"/>
    </row>
    <row r="53" ht="15" customHeight="1">
      <c r="B53" s="271"/>
      <c r="C53" s="275" t="s">
        <v>1265</v>
      </c>
      <c r="D53" s="275"/>
      <c r="E53" s="275"/>
      <c r="F53" s="275"/>
      <c r="G53" s="275"/>
      <c r="H53" s="275"/>
      <c r="I53" s="275"/>
      <c r="J53" s="275"/>
      <c r="K53" s="273"/>
    </row>
    <row r="54" ht="12.75" customHeight="1">
      <c r="B54" s="271"/>
      <c r="C54" s="275"/>
      <c r="D54" s="275"/>
      <c r="E54" s="275"/>
      <c r="F54" s="275"/>
      <c r="G54" s="275"/>
      <c r="H54" s="275"/>
      <c r="I54" s="275"/>
      <c r="J54" s="275"/>
      <c r="K54" s="273"/>
    </row>
    <row r="55" ht="15" customHeight="1">
      <c r="B55" s="271"/>
      <c r="C55" s="275" t="s">
        <v>1266</v>
      </c>
      <c r="D55" s="275"/>
      <c r="E55" s="275"/>
      <c r="F55" s="275"/>
      <c r="G55" s="275"/>
      <c r="H55" s="275"/>
      <c r="I55" s="275"/>
      <c r="J55" s="275"/>
      <c r="K55" s="273"/>
    </row>
    <row r="56" ht="15" customHeight="1">
      <c r="B56" s="271"/>
      <c r="C56" s="277"/>
      <c r="D56" s="275" t="s">
        <v>1267</v>
      </c>
      <c r="E56" s="275"/>
      <c r="F56" s="275"/>
      <c r="G56" s="275"/>
      <c r="H56" s="275"/>
      <c r="I56" s="275"/>
      <c r="J56" s="275"/>
      <c r="K56" s="273"/>
    </row>
    <row r="57" ht="15" customHeight="1">
      <c r="B57" s="271"/>
      <c r="C57" s="277"/>
      <c r="D57" s="275" t="s">
        <v>1268</v>
      </c>
      <c r="E57" s="275"/>
      <c r="F57" s="275"/>
      <c r="G57" s="275"/>
      <c r="H57" s="275"/>
      <c r="I57" s="275"/>
      <c r="J57" s="275"/>
      <c r="K57" s="273"/>
    </row>
    <row r="58" ht="15" customHeight="1">
      <c r="B58" s="271"/>
      <c r="C58" s="277"/>
      <c r="D58" s="275" t="s">
        <v>1269</v>
      </c>
      <c r="E58" s="275"/>
      <c r="F58" s="275"/>
      <c r="G58" s="275"/>
      <c r="H58" s="275"/>
      <c r="I58" s="275"/>
      <c r="J58" s="275"/>
      <c r="K58" s="273"/>
    </row>
    <row r="59" ht="15" customHeight="1">
      <c r="B59" s="271"/>
      <c r="C59" s="277"/>
      <c r="D59" s="275" t="s">
        <v>1270</v>
      </c>
      <c r="E59" s="275"/>
      <c r="F59" s="275"/>
      <c r="G59" s="275"/>
      <c r="H59" s="275"/>
      <c r="I59" s="275"/>
      <c r="J59" s="275"/>
      <c r="K59" s="273"/>
    </row>
    <row r="60" ht="15" customHeight="1">
      <c r="B60" s="271"/>
      <c r="C60" s="277"/>
      <c r="D60" s="280" t="s">
        <v>1271</v>
      </c>
      <c r="E60" s="280"/>
      <c r="F60" s="280"/>
      <c r="G60" s="280"/>
      <c r="H60" s="280"/>
      <c r="I60" s="280"/>
      <c r="J60" s="280"/>
      <c r="K60" s="273"/>
    </row>
    <row r="61" ht="15" customHeight="1">
      <c r="B61" s="271"/>
      <c r="C61" s="277"/>
      <c r="D61" s="275" t="s">
        <v>1272</v>
      </c>
      <c r="E61" s="275"/>
      <c r="F61" s="275"/>
      <c r="G61" s="275"/>
      <c r="H61" s="275"/>
      <c r="I61" s="275"/>
      <c r="J61" s="275"/>
      <c r="K61" s="273"/>
    </row>
    <row r="62" ht="12.75" customHeight="1">
      <c r="B62" s="271"/>
      <c r="C62" s="277"/>
      <c r="D62" s="277"/>
      <c r="E62" s="281"/>
      <c r="F62" s="277"/>
      <c r="G62" s="277"/>
      <c r="H62" s="277"/>
      <c r="I62" s="277"/>
      <c r="J62" s="277"/>
      <c r="K62" s="273"/>
    </row>
    <row r="63" ht="15" customHeight="1">
      <c r="B63" s="271"/>
      <c r="C63" s="277"/>
      <c r="D63" s="275" t="s">
        <v>1273</v>
      </c>
      <c r="E63" s="275"/>
      <c r="F63" s="275"/>
      <c r="G63" s="275"/>
      <c r="H63" s="275"/>
      <c r="I63" s="275"/>
      <c r="J63" s="275"/>
      <c r="K63" s="273"/>
    </row>
    <row r="64" ht="15" customHeight="1">
      <c r="B64" s="271"/>
      <c r="C64" s="277"/>
      <c r="D64" s="280" t="s">
        <v>1274</v>
      </c>
      <c r="E64" s="280"/>
      <c r="F64" s="280"/>
      <c r="G64" s="280"/>
      <c r="H64" s="280"/>
      <c r="I64" s="280"/>
      <c r="J64" s="280"/>
      <c r="K64" s="273"/>
    </row>
    <row r="65" ht="15" customHeight="1">
      <c r="B65" s="271"/>
      <c r="C65" s="277"/>
      <c r="D65" s="275" t="s">
        <v>1275</v>
      </c>
      <c r="E65" s="275"/>
      <c r="F65" s="275"/>
      <c r="G65" s="275"/>
      <c r="H65" s="275"/>
      <c r="I65" s="275"/>
      <c r="J65" s="275"/>
      <c r="K65" s="273"/>
    </row>
    <row r="66" ht="15" customHeight="1">
      <c r="B66" s="271"/>
      <c r="C66" s="277"/>
      <c r="D66" s="275" t="s">
        <v>1276</v>
      </c>
      <c r="E66" s="275"/>
      <c r="F66" s="275"/>
      <c r="G66" s="275"/>
      <c r="H66" s="275"/>
      <c r="I66" s="275"/>
      <c r="J66" s="275"/>
      <c r="K66" s="273"/>
    </row>
    <row r="67" ht="15" customHeight="1">
      <c r="B67" s="271"/>
      <c r="C67" s="277"/>
      <c r="D67" s="275" t="s">
        <v>1277</v>
      </c>
      <c r="E67" s="275"/>
      <c r="F67" s="275"/>
      <c r="G67" s="275"/>
      <c r="H67" s="275"/>
      <c r="I67" s="275"/>
      <c r="J67" s="275"/>
      <c r="K67" s="273"/>
    </row>
    <row r="68" ht="15" customHeight="1">
      <c r="B68" s="271"/>
      <c r="C68" s="277"/>
      <c r="D68" s="275" t="s">
        <v>1278</v>
      </c>
      <c r="E68" s="275"/>
      <c r="F68" s="275"/>
      <c r="G68" s="275"/>
      <c r="H68" s="275"/>
      <c r="I68" s="275"/>
      <c r="J68" s="275"/>
      <c r="K68" s="273"/>
    </row>
    <row r="69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ht="45" customHeight="1">
      <c r="B73" s="290"/>
      <c r="C73" s="291" t="s">
        <v>108</v>
      </c>
      <c r="D73" s="291"/>
      <c r="E73" s="291"/>
      <c r="F73" s="291"/>
      <c r="G73" s="291"/>
      <c r="H73" s="291"/>
      <c r="I73" s="291"/>
      <c r="J73" s="291"/>
      <c r="K73" s="292"/>
    </row>
    <row r="74" ht="17.25" customHeight="1">
      <c r="B74" s="290"/>
      <c r="C74" s="293" t="s">
        <v>1279</v>
      </c>
      <c r="D74" s="293"/>
      <c r="E74" s="293"/>
      <c r="F74" s="293" t="s">
        <v>1280</v>
      </c>
      <c r="G74" s="294"/>
      <c r="H74" s="293" t="s">
        <v>146</v>
      </c>
      <c r="I74" s="293" t="s">
        <v>63</v>
      </c>
      <c r="J74" s="293" t="s">
        <v>1281</v>
      </c>
      <c r="K74" s="292"/>
    </row>
    <row r="75" ht="17.25" customHeight="1">
      <c r="B75" s="290"/>
      <c r="C75" s="295" t="s">
        <v>1282</v>
      </c>
      <c r="D75" s="295"/>
      <c r="E75" s="295"/>
      <c r="F75" s="296" t="s">
        <v>1283</v>
      </c>
      <c r="G75" s="297"/>
      <c r="H75" s="295"/>
      <c r="I75" s="295"/>
      <c r="J75" s="295" t="s">
        <v>1284</v>
      </c>
      <c r="K75" s="292"/>
    </row>
    <row r="76" ht="5.25" customHeight="1">
      <c r="B76" s="290"/>
      <c r="C76" s="298"/>
      <c r="D76" s="298"/>
      <c r="E76" s="298"/>
      <c r="F76" s="298"/>
      <c r="G76" s="299"/>
      <c r="H76" s="298"/>
      <c r="I76" s="298"/>
      <c r="J76" s="298"/>
      <c r="K76" s="292"/>
    </row>
    <row r="77" ht="15" customHeight="1">
      <c r="B77" s="290"/>
      <c r="C77" s="279" t="s">
        <v>59</v>
      </c>
      <c r="D77" s="298"/>
      <c r="E77" s="298"/>
      <c r="F77" s="300" t="s">
        <v>1285</v>
      </c>
      <c r="G77" s="299"/>
      <c r="H77" s="279" t="s">
        <v>1286</v>
      </c>
      <c r="I77" s="279" t="s">
        <v>1287</v>
      </c>
      <c r="J77" s="279">
        <v>20</v>
      </c>
      <c r="K77" s="292"/>
    </row>
    <row r="78" ht="15" customHeight="1">
      <c r="B78" s="290"/>
      <c r="C78" s="279" t="s">
        <v>1288</v>
      </c>
      <c r="D78" s="279"/>
      <c r="E78" s="279"/>
      <c r="F78" s="300" t="s">
        <v>1285</v>
      </c>
      <c r="G78" s="299"/>
      <c r="H78" s="279" t="s">
        <v>1289</v>
      </c>
      <c r="I78" s="279" t="s">
        <v>1287</v>
      </c>
      <c r="J78" s="279">
        <v>120</v>
      </c>
      <c r="K78" s="292"/>
    </row>
    <row r="79" ht="15" customHeight="1">
      <c r="B79" s="301"/>
      <c r="C79" s="279" t="s">
        <v>1290</v>
      </c>
      <c r="D79" s="279"/>
      <c r="E79" s="279"/>
      <c r="F79" s="300" t="s">
        <v>1291</v>
      </c>
      <c r="G79" s="299"/>
      <c r="H79" s="279" t="s">
        <v>1292</v>
      </c>
      <c r="I79" s="279" t="s">
        <v>1287</v>
      </c>
      <c r="J79" s="279">
        <v>50</v>
      </c>
      <c r="K79" s="292"/>
    </row>
    <row r="80" ht="15" customHeight="1">
      <c r="B80" s="301"/>
      <c r="C80" s="279" t="s">
        <v>1293</v>
      </c>
      <c r="D80" s="279"/>
      <c r="E80" s="279"/>
      <c r="F80" s="300" t="s">
        <v>1285</v>
      </c>
      <c r="G80" s="299"/>
      <c r="H80" s="279" t="s">
        <v>1294</v>
      </c>
      <c r="I80" s="279" t="s">
        <v>1295</v>
      </c>
      <c r="J80" s="279"/>
      <c r="K80" s="292"/>
    </row>
    <row r="81" ht="15" customHeight="1">
      <c r="B81" s="301"/>
      <c r="C81" s="302" t="s">
        <v>1296</v>
      </c>
      <c r="D81" s="302"/>
      <c r="E81" s="302"/>
      <c r="F81" s="303" t="s">
        <v>1291</v>
      </c>
      <c r="G81" s="302"/>
      <c r="H81" s="302" t="s">
        <v>1297</v>
      </c>
      <c r="I81" s="302" t="s">
        <v>1287</v>
      </c>
      <c r="J81" s="302">
        <v>15</v>
      </c>
      <c r="K81" s="292"/>
    </row>
    <row r="82" ht="15" customHeight="1">
      <c r="B82" s="301"/>
      <c r="C82" s="302" t="s">
        <v>1298</v>
      </c>
      <c r="D82" s="302"/>
      <c r="E82" s="302"/>
      <c r="F82" s="303" t="s">
        <v>1291</v>
      </c>
      <c r="G82" s="302"/>
      <c r="H82" s="302" t="s">
        <v>1299</v>
      </c>
      <c r="I82" s="302" t="s">
        <v>1287</v>
      </c>
      <c r="J82" s="302">
        <v>15</v>
      </c>
      <c r="K82" s="292"/>
    </row>
    <row r="83" ht="15" customHeight="1">
      <c r="B83" s="301"/>
      <c r="C83" s="302" t="s">
        <v>1300</v>
      </c>
      <c r="D83" s="302"/>
      <c r="E83" s="302"/>
      <c r="F83" s="303" t="s">
        <v>1291</v>
      </c>
      <c r="G83" s="302"/>
      <c r="H83" s="302" t="s">
        <v>1301</v>
      </c>
      <c r="I83" s="302" t="s">
        <v>1287</v>
      </c>
      <c r="J83" s="302">
        <v>20</v>
      </c>
      <c r="K83" s="292"/>
    </row>
    <row r="84" ht="15" customHeight="1">
      <c r="B84" s="301"/>
      <c r="C84" s="302" t="s">
        <v>1302</v>
      </c>
      <c r="D84" s="302"/>
      <c r="E84" s="302"/>
      <c r="F84" s="303" t="s">
        <v>1291</v>
      </c>
      <c r="G84" s="302"/>
      <c r="H84" s="302" t="s">
        <v>1303</v>
      </c>
      <c r="I84" s="302" t="s">
        <v>1287</v>
      </c>
      <c r="J84" s="302">
        <v>20</v>
      </c>
      <c r="K84" s="292"/>
    </row>
    <row r="85" ht="15" customHeight="1">
      <c r="B85" s="301"/>
      <c r="C85" s="279" t="s">
        <v>1304</v>
      </c>
      <c r="D85" s="279"/>
      <c r="E85" s="279"/>
      <c r="F85" s="300" t="s">
        <v>1291</v>
      </c>
      <c r="G85" s="299"/>
      <c r="H85" s="279" t="s">
        <v>1305</v>
      </c>
      <c r="I85" s="279" t="s">
        <v>1287</v>
      </c>
      <c r="J85" s="279">
        <v>50</v>
      </c>
      <c r="K85" s="292"/>
    </row>
    <row r="86" ht="15" customHeight="1">
      <c r="B86" s="301"/>
      <c r="C86" s="279" t="s">
        <v>1306</v>
      </c>
      <c r="D86" s="279"/>
      <c r="E86" s="279"/>
      <c r="F86" s="300" t="s">
        <v>1291</v>
      </c>
      <c r="G86" s="299"/>
      <c r="H86" s="279" t="s">
        <v>1307</v>
      </c>
      <c r="I86" s="279" t="s">
        <v>1287</v>
      </c>
      <c r="J86" s="279">
        <v>20</v>
      </c>
      <c r="K86" s="292"/>
    </row>
    <row r="87" ht="15" customHeight="1">
      <c r="B87" s="301"/>
      <c r="C87" s="279" t="s">
        <v>1308</v>
      </c>
      <c r="D87" s="279"/>
      <c r="E87" s="279"/>
      <c r="F87" s="300" t="s">
        <v>1291</v>
      </c>
      <c r="G87" s="299"/>
      <c r="H87" s="279" t="s">
        <v>1309</v>
      </c>
      <c r="I87" s="279" t="s">
        <v>1287</v>
      </c>
      <c r="J87" s="279">
        <v>20</v>
      </c>
      <c r="K87" s="292"/>
    </row>
    <row r="88" ht="15" customHeight="1">
      <c r="B88" s="301"/>
      <c r="C88" s="279" t="s">
        <v>1310</v>
      </c>
      <c r="D88" s="279"/>
      <c r="E88" s="279"/>
      <c r="F88" s="300" t="s">
        <v>1291</v>
      </c>
      <c r="G88" s="299"/>
      <c r="H88" s="279" t="s">
        <v>1311</v>
      </c>
      <c r="I88" s="279" t="s">
        <v>1287</v>
      </c>
      <c r="J88" s="279">
        <v>50</v>
      </c>
      <c r="K88" s="292"/>
    </row>
    <row r="89" ht="15" customHeight="1">
      <c r="B89" s="301"/>
      <c r="C89" s="279" t="s">
        <v>1312</v>
      </c>
      <c r="D89" s="279"/>
      <c r="E89" s="279"/>
      <c r="F89" s="300" t="s">
        <v>1291</v>
      </c>
      <c r="G89" s="299"/>
      <c r="H89" s="279" t="s">
        <v>1312</v>
      </c>
      <c r="I89" s="279" t="s">
        <v>1287</v>
      </c>
      <c r="J89" s="279">
        <v>50</v>
      </c>
      <c r="K89" s="292"/>
    </row>
    <row r="90" ht="15" customHeight="1">
      <c r="B90" s="301"/>
      <c r="C90" s="279" t="s">
        <v>151</v>
      </c>
      <c r="D90" s="279"/>
      <c r="E90" s="279"/>
      <c r="F90" s="300" t="s">
        <v>1291</v>
      </c>
      <c r="G90" s="299"/>
      <c r="H90" s="279" t="s">
        <v>1313</v>
      </c>
      <c r="I90" s="279" t="s">
        <v>1287</v>
      </c>
      <c r="J90" s="279">
        <v>255</v>
      </c>
      <c r="K90" s="292"/>
    </row>
    <row r="91" ht="15" customHeight="1">
      <c r="B91" s="301"/>
      <c r="C91" s="279" t="s">
        <v>1314</v>
      </c>
      <c r="D91" s="279"/>
      <c r="E91" s="279"/>
      <c r="F91" s="300" t="s">
        <v>1285</v>
      </c>
      <c r="G91" s="299"/>
      <c r="H91" s="279" t="s">
        <v>1315</v>
      </c>
      <c r="I91" s="279" t="s">
        <v>1316</v>
      </c>
      <c r="J91" s="279"/>
      <c r="K91" s="292"/>
    </row>
    <row r="92" ht="15" customHeight="1">
      <c r="B92" s="301"/>
      <c r="C92" s="279" t="s">
        <v>1317</v>
      </c>
      <c r="D92" s="279"/>
      <c r="E92" s="279"/>
      <c r="F92" s="300" t="s">
        <v>1285</v>
      </c>
      <c r="G92" s="299"/>
      <c r="H92" s="279" t="s">
        <v>1318</v>
      </c>
      <c r="I92" s="279" t="s">
        <v>1319</v>
      </c>
      <c r="J92" s="279"/>
      <c r="K92" s="292"/>
    </row>
    <row r="93" ht="15" customHeight="1">
      <c r="B93" s="301"/>
      <c r="C93" s="279" t="s">
        <v>1320</v>
      </c>
      <c r="D93" s="279"/>
      <c r="E93" s="279"/>
      <c r="F93" s="300" t="s">
        <v>1285</v>
      </c>
      <c r="G93" s="299"/>
      <c r="H93" s="279" t="s">
        <v>1320</v>
      </c>
      <c r="I93" s="279" t="s">
        <v>1319</v>
      </c>
      <c r="J93" s="279"/>
      <c r="K93" s="292"/>
    </row>
    <row r="94" ht="15" customHeight="1">
      <c r="B94" s="301"/>
      <c r="C94" s="279" t="s">
        <v>44</v>
      </c>
      <c r="D94" s="279"/>
      <c r="E94" s="279"/>
      <c r="F94" s="300" t="s">
        <v>1285</v>
      </c>
      <c r="G94" s="299"/>
      <c r="H94" s="279" t="s">
        <v>1321</v>
      </c>
      <c r="I94" s="279" t="s">
        <v>1319</v>
      </c>
      <c r="J94" s="279"/>
      <c r="K94" s="292"/>
    </row>
    <row r="95" ht="15" customHeight="1">
      <c r="B95" s="301"/>
      <c r="C95" s="279" t="s">
        <v>54</v>
      </c>
      <c r="D95" s="279"/>
      <c r="E95" s="279"/>
      <c r="F95" s="300" t="s">
        <v>1285</v>
      </c>
      <c r="G95" s="299"/>
      <c r="H95" s="279" t="s">
        <v>1322</v>
      </c>
      <c r="I95" s="279" t="s">
        <v>1319</v>
      </c>
      <c r="J95" s="279"/>
      <c r="K95" s="292"/>
    </row>
    <row r="96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ht="45" customHeight="1">
      <c r="B100" s="290"/>
      <c r="C100" s="291" t="s">
        <v>1323</v>
      </c>
      <c r="D100" s="291"/>
      <c r="E100" s="291"/>
      <c r="F100" s="291"/>
      <c r="G100" s="291"/>
      <c r="H100" s="291"/>
      <c r="I100" s="291"/>
      <c r="J100" s="291"/>
      <c r="K100" s="292"/>
    </row>
    <row r="101" ht="17.25" customHeight="1">
      <c r="B101" s="290"/>
      <c r="C101" s="293" t="s">
        <v>1279</v>
      </c>
      <c r="D101" s="293"/>
      <c r="E101" s="293"/>
      <c r="F101" s="293" t="s">
        <v>1280</v>
      </c>
      <c r="G101" s="294"/>
      <c r="H101" s="293" t="s">
        <v>146</v>
      </c>
      <c r="I101" s="293" t="s">
        <v>63</v>
      </c>
      <c r="J101" s="293" t="s">
        <v>1281</v>
      </c>
      <c r="K101" s="292"/>
    </row>
    <row r="102" ht="17.25" customHeight="1">
      <c r="B102" s="290"/>
      <c r="C102" s="295" t="s">
        <v>1282</v>
      </c>
      <c r="D102" s="295"/>
      <c r="E102" s="295"/>
      <c r="F102" s="296" t="s">
        <v>1283</v>
      </c>
      <c r="G102" s="297"/>
      <c r="H102" s="295"/>
      <c r="I102" s="295"/>
      <c r="J102" s="295" t="s">
        <v>1284</v>
      </c>
      <c r="K102" s="292"/>
    </row>
    <row r="103" ht="5.25" customHeight="1">
      <c r="B103" s="290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ht="15" customHeight="1">
      <c r="B104" s="290"/>
      <c r="C104" s="279" t="s">
        <v>59</v>
      </c>
      <c r="D104" s="298"/>
      <c r="E104" s="298"/>
      <c r="F104" s="300" t="s">
        <v>1285</v>
      </c>
      <c r="G104" s="309"/>
      <c r="H104" s="279" t="s">
        <v>1324</v>
      </c>
      <c r="I104" s="279" t="s">
        <v>1287</v>
      </c>
      <c r="J104" s="279">
        <v>20</v>
      </c>
      <c r="K104" s="292"/>
    </row>
    <row r="105" ht="15" customHeight="1">
      <c r="B105" s="290"/>
      <c r="C105" s="279" t="s">
        <v>1288</v>
      </c>
      <c r="D105" s="279"/>
      <c r="E105" s="279"/>
      <c r="F105" s="300" t="s">
        <v>1285</v>
      </c>
      <c r="G105" s="279"/>
      <c r="H105" s="279" t="s">
        <v>1324</v>
      </c>
      <c r="I105" s="279" t="s">
        <v>1287</v>
      </c>
      <c r="J105" s="279">
        <v>120</v>
      </c>
      <c r="K105" s="292"/>
    </row>
    <row r="106" ht="15" customHeight="1">
      <c r="B106" s="301"/>
      <c r="C106" s="279" t="s">
        <v>1290</v>
      </c>
      <c r="D106" s="279"/>
      <c r="E106" s="279"/>
      <c r="F106" s="300" t="s">
        <v>1291</v>
      </c>
      <c r="G106" s="279"/>
      <c r="H106" s="279" t="s">
        <v>1324</v>
      </c>
      <c r="I106" s="279" t="s">
        <v>1287</v>
      </c>
      <c r="J106" s="279">
        <v>50</v>
      </c>
      <c r="K106" s="292"/>
    </row>
    <row r="107" ht="15" customHeight="1">
      <c r="B107" s="301"/>
      <c r="C107" s="279" t="s">
        <v>1293</v>
      </c>
      <c r="D107" s="279"/>
      <c r="E107" s="279"/>
      <c r="F107" s="300" t="s">
        <v>1285</v>
      </c>
      <c r="G107" s="279"/>
      <c r="H107" s="279" t="s">
        <v>1324</v>
      </c>
      <c r="I107" s="279" t="s">
        <v>1295</v>
      </c>
      <c r="J107" s="279"/>
      <c r="K107" s="292"/>
    </row>
    <row r="108" ht="15" customHeight="1">
      <c r="B108" s="301"/>
      <c r="C108" s="279" t="s">
        <v>1304</v>
      </c>
      <c r="D108" s="279"/>
      <c r="E108" s="279"/>
      <c r="F108" s="300" t="s">
        <v>1291</v>
      </c>
      <c r="G108" s="279"/>
      <c r="H108" s="279" t="s">
        <v>1324</v>
      </c>
      <c r="I108" s="279" t="s">
        <v>1287</v>
      </c>
      <c r="J108" s="279">
        <v>50</v>
      </c>
      <c r="K108" s="292"/>
    </row>
    <row r="109" ht="15" customHeight="1">
      <c r="B109" s="301"/>
      <c r="C109" s="279" t="s">
        <v>1312</v>
      </c>
      <c r="D109" s="279"/>
      <c r="E109" s="279"/>
      <c r="F109" s="300" t="s">
        <v>1291</v>
      </c>
      <c r="G109" s="279"/>
      <c r="H109" s="279" t="s">
        <v>1324</v>
      </c>
      <c r="I109" s="279" t="s">
        <v>1287</v>
      </c>
      <c r="J109" s="279">
        <v>50</v>
      </c>
      <c r="K109" s="292"/>
    </row>
    <row r="110" ht="15" customHeight="1">
      <c r="B110" s="301"/>
      <c r="C110" s="279" t="s">
        <v>1310</v>
      </c>
      <c r="D110" s="279"/>
      <c r="E110" s="279"/>
      <c r="F110" s="300" t="s">
        <v>1291</v>
      </c>
      <c r="G110" s="279"/>
      <c r="H110" s="279" t="s">
        <v>1324</v>
      </c>
      <c r="I110" s="279" t="s">
        <v>1287</v>
      </c>
      <c r="J110" s="279">
        <v>50</v>
      </c>
      <c r="K110" s="292"/>
    </row>
    <row r="111" ht="15" customHeight="1">
      <c r="B111" s="301"/>
      <c r="C111" s="279" t="s">
        <v>59</v>
      </c>
      <c r="D111" s="279"/>
      <c r="E111" s="279"/>
      <c r="F111" s="300" t="s">
        <v>1285</v>
      </c>
      <c r="G111" s="279"/>
      <c r="H111" s="279" t="s">
        <v>1325</v>
      </c>
      <c r="I111" s="279" t="s">
        <v>1287</v>
      </c>
      <c r="J111" s="279">
        <v>20</v>
      </c>
      <c r="K111" s="292"/>
    </row>
    <row r="112" ht="15" customHeight="1">
      <c r="B112" s="301"/>
      <c r="C112" s="279" t="s">
        <v>1326</v>
      </c>
      <c r="D112" s="279"/>
      <c r="E112" s="279"/>
      <c r="F112" s="300" t="s">
        <v>1285</v>
      </c>
      <c r="G112" s="279"/>
      <c r="H112" s="279" t="s">
        <v>1327</v>
      </c>
      <c r="I112" s="279" t="s">
        <v>1287</v>
      </c>
      <c r="J112" s="279">
        <v>120</v>
      </c>
      <c r="K112" s="292"/>
    </row>
    <row r="113" ht="15" customHeight="1">
      <c r="B113" s="301"/>
      <c r="C113" s="279" t="s">
        <v>44</v>
      </c>
      <c r="D113" s="279"/>
      <c r="E113" s="279"/>
      <c r="F113" s="300" t="s">
        <v>1285</v>
      </c>
      <c r="G113" s="279"/>
      <c r="H113" s="279" t="s">
        <v>1328</v>
      </c>
      <c r="I113" s="279" t="s">
        <v>1319</v>
      </c>
      <c r="J113" s="279"/>
      <c r="K113" s="292"/>
    </row>
    <row r="114" ht="15" customHeight="1">
      <c r="B114" s="301"/>
      <c r="C114" s="279" t="s">
        <v>54</v>
      </c>
      <c r="D114" s="279"/>
      <c r="E114" s="279"/>
      <c r="F114" s="300" t="s">
        <v>1285</v>
      </c>
      <c r="G114" s="279"/>
      <c r="H114" s="279" t="s">
        <v>1329</v>
      </c>
      <c r="I114" s="279" t="s">
        <v>1319</v>
      </c>
      <c r="J114" s="279"/>
      <c r="K114" s="292"/>
    </row>
    <row r="115" ht="15" customHeight="1">
      <c r="B115" s="301"/>
      <c r="C115" s="279" t="s">
        <v>63</v>
      </c>
      <c r="D115" s="279"/>
      <c r="E115" s="279"/>
      <c r="F115" s="300" t="s">
        <v>1285</v>
      </c>
      <c r="G115" s="279"/>
      <c r="H115" s="279" t="s">
        <v>1330</v>
      </c>
      <c r="I115" s="279" t="s">
        <v>1331</v>
      </c>
      <c r="J115" s="279"/>
      <c r="K115" s="292"/>
    </row>
    <row r="116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ht="18.75" customHeight="1">
      <c r="B117" s="311"/>
      <c r="C117" s="275"/>
      <c r="D117" s="275"/>
      <c r="E117" s="275"/>
      <c r="F117" s="312"/>
      <c r="G117" s="275"/>
      <c r="H117" s="275"/>
      <c r="I117" s="275"/>
      <c r="J117" s="275"/>
      <c r="K117" s="311"/>
    </row>
    <row r="118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ht="45" customHeight="1">
      <c r="B120" s="316"/>
      <c r="C120" s="269" t="s">
        <v>1332</v>
      </c>
      <c r="D120" s="269"/>
      <c r="E120" s="269"/>
      <c r="F120" s="269"/>
      <c r="G120" s="269"/>
      <c r="H120" s="269"/>
      <c r="I120" s="269"/>
      <c r="J120" s="269"/>
      <c r="K120" s="317"/>
    </row>
    <row r="121" ht="17.25" customHeight="1">
      <c r="B121" s="318"/>
      <c r="C121" s="293" t="s">
        <v>1279</v>
      </c>
      <c r="D121" s="293"/>
      <c r="E121" s="293"/>
      <c r="F121" s="293" t="s">
        <v>1280</v>
      </c>
      <c r="G121" s="294"/>
      <c r="H121" s="293" t="s">
        <v>146</v>
      </c>
      <c r="I121" s="293" t="s">
        <v>63</v>
      </c>
      <c r="J121" s="293" t="s">
        <v>1281</v>
      </c>
      <c r="K121" s="319"/>
    </row>
    <row r="122" ht="17.25" customHeight="1">
      <c r="B122" s="318"/>
      <c r="C122" s="295" t="s">
        <v>1282</v>
      </c>
      <c r="D122" s="295"/>
      <c r="E122" s="295"/>
      <c r="F122" s="296" t="s">
        <v>1283</v>
      </c>
      <c r="G122" s="297"/>
      <c r="H122" s="295"/>
      <c r="I122" s="295"/>
      <c r="J122" s="295" t="s">
        <v>1284</v>
      </c>
      <c r="K122" s="319"/>
    </row>
    <row r="123" ht="5.25" customHeight="1">
      <c r="B123" s="320"/>
      <c r="C123" s="298"/>
      <c r="D123" s="298"/>
      <c r="E123" s="298"/>
      <c r="F123" s="298"/>
      <c r="G123" s="279"/>
      <c r="H123" s="298"/>
      <c r="I123" s="298"/>
      <c r="J123" s="298"/>
      <c r="K123" s="321"/>
    </row>
    <row r="124" ht="15" customHeight="1">
      <c r="B124" s="320"/>
      <c r="C124" s="279" t="s">
        <v>1288</v>
      </c>
      <c r="D124" s="298"/>
      <c r="E124" s="298"/>
      <c r="F124" s="300" t="s">
        <v>1285</v>
      </c>
      <c r="G124" s="279"/>
      <c r="H124" s="279" t="s">
        <v>1324</v>
      </c>
      <c r="I124" s="279" t="s">
        <v>1287</v>
      </c>
      <c r="J124" s="279">
        <v>120</v>
      </c>
      <c r="K124" s="322"/>
    </row>
    <row r="125" ht="15" customHeight="1">
      <c r="B125" s="320"/>
      <c r="C125" s="279" t="s">
        <v>1333</v>
      </c>
      <c r="D125" s="279"/>
      <c r="E125" s="279"/>
      <c r="F125" s="300" t="s">
        <v>1285</v>
      </c>
      <c r="G125" s="279"/>
      <c r="H125" s="279" t="s">
        <v>1334</v>
      </c>
      <c r="I125" s="279" t="s">
        <v>1287</v>
      </c>
      <c r="J125" s="279" t="s">
        <v>1335</v>
      </c>
      <c r="K125" s="322"/>
    </row>
    <row r="126" ht="15" customHeight="1">
      <c r="B126" s="320"/>
      <c r="C126" s="279" t="s">
        <v>1234</v>
      </c>
      <c r="D126" s="279"/>
      <c r="E126" s="279"/>
      <c r="F126" s="300" t="s">
        <v>1285</v>
      </c>
      <c r="G126" s="279"/>
      <c r="H126" s="279" t="s">
        <v>1336</v>
      </c>
      <c r="I126" s="279" t="s">
        <v>1287</v>
      </c>
      <c r="J126" s="279" t="s">
        <v>1335</v>
      </c>
      <c r="K126" s="322"/>
    </row>
    <row r="127" ht="15" customHeight="1">
      <c r="B127" s="320"/>
      <c r="C127" s="279" t="s">
        <v>1296</v>
      </c>
      <c r="D127" s="279"/>
      <c r="E127" s="279"/>
      <c r="F127" s="300" t="s">
        <v>1291</v>
      </c>
      <c r="G127" s="279"/>
      <c r="H127" s="279" t="s">
        <v>1297</v>
      </c>
      <c r="I127" s="279" t="s">
        <v>1287</v>
      </c>
      <c r="J127" s="279">
        <v>15</v>
      </c>
      <c r="K127" s="322"/>
    </row>
    <row r="128" ht="15" customHeight="1">
      <c r="B128" s="320"/>
      <c r="C128" s="302" t="s">
        <v>1298</v>
      </c>
      <c r="D128" s="302"/>
      <c r="E128" s="302"/>
      <c r="F128" s="303" t="s">
        <v>1291</v>
      </c>
      <c r="G128" s="302"/>
      <c r="H128" s="302" t="s">
        <v>1299</v>
      </c>
      <c r="I128" s="302" t="s">
        <v>1287</v>
      </c>
      <c r="J128" s="302">
        <v>15</v>
      </c>
      <c r="K128" s="322"/>
    </row>
    <row r="129" ht="15" customHeight="1">
      <c r="B129" s="320"/>
      <c r="C129" s="302" t="s">
        <v>1300</v>
      </c>
      <c r="D129" s="302"/>
      <c r="E129" s="302"/>
      <c r="F129" s="303" t="s">
        <v>1291</v>
      </c>
      <c r="G129" s="302"/>
      <c r="H129" s="302" t="s">
        <v>1301</v>
      </c>
      <c r="I129" s="302" t="s">
        <v>1287</v>
      </c>
      <c r="J129" s="302">
        <v>20</v>
      </c>
      <c r="K129" s="322"/>
    </row>
    <row r="130" ht="15" customHeight="1">
      <c r="B130" s="320"/>
      <c r="C130" s="302" t="s">
        <v>1302</v>
      </c>
      <c r="D130" s="302"/>
      <c r="E130" s="302"/>
      <c r="F130" s="303" t="s">
        <v>1291</v>
      </c>
      <c r="G130" s="302"/>
      <c r="H130" s="302" t="s">
        <v>1303</v>
      </c>
      <c r="I130" s="302" t="s">
        <v>1287</v>
      </c>
      <c r="J130" s="302">
        <v>20</v>
      </c>
      <c r="K130" s="322"/>
    </row>
    <row r="131" ht="15" customHeight="1">
      <c r="B131" s="320"/>
      <c r="C131" s="279" t="s">
        <v>1290</v>
      </c>
      <c r="D131" s="279"/>
      <c r="E131" s="279"/>
      <c r="F131" s="300" t="s">
        <v>1291</v>
      </c>
      <c r="G131" s="279"/>
      <c r="H131" s="279" t="s">
        <v>1324</v>
      </c>
      <c r="I131" s="279" t="s">
        <v>1287</v>
      </c>
      <c r="J131" s="279">
        <v>50</v>
      </c>
      <c r="K131" s="322"/>
    </row>
    <row r="132" ht="15" customHeight="1">
      <c r="B132" s="320"/>
      <c r="C132" s="279" t="s">
        <v>1304</v>
      </c>
      <c r="D132" s="279"/>
      <c r="E132" s="279"/>
      <c r="F132" s="300" t="s">
        <v>1291</v>
      </c>
      <c r="G132" s="279"/>
      <c r="H132" s="279" t="s">
        <v>1324</v>
      </c>
      <c r="I132" s="279" t="s">
        <v>1287</v>
      </c>
      <c r="J132" s="279">
        <v>50</v>
      </c>
      <c r="K132" s="322"/>
    </row>
    <row r="133" ht="15" customHeight="1">
      <c r="B133" s="320"/>
      <c r="C133" s="279" t="s">
        <v>1310</v>
      </c>
      <c r="D133" s="279"/>
      <c r="E133" s="279"/>
      <c r="F133" s="300" t="s">
        <v>1291</v>
      </c>
      <c r="G133" s="279"/>
      <c r="H133" s="279" t="s">
        <v>1324</v>
      </c>
      <c r="I133" s="279" t="s">
        <v>1287</v>
      </c>
      <c r="J133" s="279">
        <v>50</v>
      </c>
      <c r="K133" s="322"/>
    </row>
    <row r="134" ht="15" customHeight="1">
      <c r="B134" s="320"/>
      <c r="C134" s="279" t="s">
        <v>1312</v>
      </c>
      <c r="D134" s="279"/>
      <c r="E134" s="279"/>
      <c r="F134" s="300" t="s">
        <v>1291</v>
      </c>
      <c r="G134" s="279"/>
      <c r="H134" s="279" t="s">
        <v>1324</v>
      </c>
      <c r="I134" s="279" t="s">
        <v>1287</v>
      </c>
      <c r="J134" s="279">
        <v>50</v>
      </c>
      <c r="K134" s="322"/>
    </row>
    <row r="135" ht="15" customHeight="1">
      <c r="B135" s="320"/>
      <c r="C135" s="279" t="s">
        <v>151</v>
      </c>
      <c r="D135" s="279"/>
      <c r="E135" s="279"/>
      <c r="F135" s="300" t="s">
        <v>1291</v>
      </c>
      <c r="G135" s="279"/>
      <c r="H135" s="279" t="s">
        <v>1337</v>
      </c>
      <c r="I135" s="279" t="s">
        <v>1287</v>
      </c>
      <c r="J135" s="279">
        <v>255</v>
      </c>
      <c r="K135" s="322"/>
    </row>
    <row r="136" ht="15" customHeight="1">
      <c r="B136" s="320"/>
      <c r="C136" s="279" t="s">
        <v>1314</v>
      </c>
      <c r="D136" s="279"/>
      <c r="E136" s="279"/>
      <c r="F136" s="300" t="s">
        <v>1285</v>
      </c>
      <c r="G136" s="279"/>
      <c r="H136" s="279" t="s">
        <v>1338</v>
      </c>
      <c r="I136" s="279" t="s">
        <v>1316</v>
      </c>
      <c r="J136" s="279"/>
      <c r="K136" s="322"/>
    </row>
    <row r="137" ht="15" customHeight="1">
      <c r="B137" s="320"/>
      <c r="C137" s="279" t="s">
        <v>1317</v>
      </c>
      <c r="D137" s="279"/>
      <c r="E137" s="279"/>
      <c r="F137" s="300" t="s">
        <v>1285</v>
      </c>
      <c r="G137" s="279"/>
      <c r="H137" s="279" t="s">
        <v>1339</v>
      </c>
      <c r="I137" s="279" t="s">
        <v>1319</v>
      </c>
      <c r="J137" s="279"/>
      <c r="K137" s="322"/>
    </row>
    <row r="138" ht="15" customHeight="1">
      <c r="B138" s="320"/>
      <c r="C138" s="279" t="s">
        <v>1320</v>
      </c>
      <c r="D138" s="279"/>
      <c r="E138" s="279"/>
      <c r="F138" s="300" t="s">
        <v>1285</v>
      </c>
      <c r="G138" s="279"/>
      <c r="H138" s="279" t="s">
        <v>1320</v>
      </c>
      <c r="I138" s="279" t="s">
        <v>1319</v>
      </c>
      <c r="J138" s="279"/>
      <c r="K138" s="322"/>
    </row>
    <row r="139" ht="15" customHeight="1">
      <c r="B139" s="320"/>
      <c r="C139" s="279" t="s">
        <v>44</v>
      </c>
      <c r="D139" s="279"/>
      <c r="E139" s="279"/>
      <c r="F139" s="300" t="s">
        <v>1285</v>
      </c>
      <c r="G139" s="279"/>
      <c r="H139" s="279" t="s">
        <v>1340</v>
      </c>
      <c r="I139" s="279" t="s">
        <v>1319</v>
      </c>
      <c r="J139" s="279"/>
      <c r="K139" s="322"/>
    </row>
    <row r="140" ht="15" customHeight="1">
      <c r="B140" s="320"/>
      <c r="C140" s="279" t="s">
        <v>1341</v>
      </c>
      <c r="D140" s="279"/>
      <c r="E140" s="279"/>
      <c r="F140" s="300" t="s">
        <v>1285</v>
      </c>
      <c r="G140" s="279"/>
      <c r="H140" s="279" t="s">
        <v>1342</v>
      </c>
      <c r="I140" s="279" t="s">
        <v>1319</v>
      </c>
      <c r="J140" s="279"/>
      <c r="K140" s="322"/>
    </row>
    <row r="14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ht="18.75" customHeight="1">
      <c r="B142" s="275"/>
      <c r="C142" s="275"/>
      <c r="D142" s="275"/>
      <c r="E142" s="275"/>
      <c r="F142" s="312"/>
      <c r="G142" s="275"/>
      <c r="H142" s="275"/>
      <c r="I142" s="275"/>
      <c r="J142" s="275"/>
      <c r="K142" s="275"/>
    </row>
    <row r="143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ht="45" customHeight="1">
      <c r="B145" s="290"/>
      <c r="C145" s="291" t="s">
        <v>1343</v>
      </c>
      <c r="D145" s="291"/>
      <c r="E145" s="291"/>
      <c r="F145" s="291"/>
      <c r="G145" s="291"/>
      <c r="H145" s="291"/>
      <c r="I145" s="291"/>
      <c r="J145" s="291"/>
      <c r="K145" s="292"/>
    </row>
    <row r="146" ht="17.25" customHeight="1">
      <c r="B146" s="290"/>
      <c r="C146" s="293" t="s">
        <v>1279</v>
      </c>
      <c r="D146" s="293"/>
      <c r="E146" s="293"/>
      <c r="F146" s="293" t="s">
        <v>1280</v>
      </c>
      <c r="G146" s="294"/>
      <c r="H146" s="293" t="s">
        <v>146</v>
      </c>
      <c r="I146" s="293" t="s">
        <v>63</v>
      </c>
      <c r="J146" s="293" t="s">
        <v>1281</v>
      </c>
      <c r="K146" s="292"/>
    </row>
    <row r="147" ht="17.25" customHeight="1">
      <c r="B147" s="290"/>
      <c r="C147" s="295" t="s">
        <v>1282</v>
      </c>
      <c r="D147" s="295"/>
      <c r="E147" s="295"/>
      <c r="F147" s="296" t="s">
        <v>1283</v>
      </c>
      <c r="G147" s="297"/>
      <c r="H147" s="295"/>
      <c r="I147" s="295"/>
      <c r="J147" s="295" t="s">
        <v>1284</v>
      </c>
      <c r="K147" s="292"/>
    </row>
    <row r="148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ht="15" customHeight="1">
      <c r="B149" s="301"/>
      <c r="C149" s="326" t="s">
        <v>1288</v>
      </c>
      <c r="D149" s="279"/>
      <c r="E149" s="279"/>
      <c r="F149" s="327" t="s">
        <v>1285</v>
      </c>
      <c r="G149" s="279"/>
      <c r="H149" s="326" t="s">
        <v>1324</v>
      </c>
      <c r="I149" s="326" t="s">
        <v>1287</v>
      </c>
      <c r="J149" s="326">
        <v>120</v>
      </c>
      <c r="K149" s="322"/>
    </row>
    <row r="150" ht="15" customHeight="1">
      <c r="B150" s="301"/>
      <c r="C150" s="326" t="s">
        <v>1333</v>
      </c>
      <c r="D150" s="279"/>
      <c r="E150" s="279"/>
      <c r="F150" s="327" t="s">
        <v>1285</v>
      </c>
      <c r="G150" s="279"/>
      <c r="H150" s="326" t="s">
        <v>1344</v>
      </c>
      <c r="I150" s="326" t="s">
        <v>1287</v>
      </c>
      <c r="J150" s="326" t="s">
        <v>1335</v>
      </c>
      <c r="K150" s="322"/>
    </row>
    <row r="151" ht="15" customHeight="1">
      <c r="B151" s="301"/>
      <c r="C151" s="326" t="s">
        <v>1234</v>
      </c>
      <c r="D151" s="279"/>
      <c r="E151" s="279"/>
      <c r="F151" s="327" t="s">
        <v>1285</v>
      </c>
      <c r="G151" s="279"/>
      <c r="H151" s="326" t="s">
        <v>1345</v>
      </c>
      <c r="I151" s="326" t="s">
        <v>1287</v>
      </c>
      <c r="J151" s="326" t="s">
        <v>1335</v>
      </c>
      <c r="K151" s="322"/>
    </row>
    <row r="152" ht="15" customHeight="1">
      <c r="B152" s="301"/>
      <c r="C152" s="326" t="s">
        <v>1290</v>
      </c>
      <c r="D152" s="279"/>
      <c r="E152" s="279"/>
      <c r="F152" s="327" t="s">
        <v>1291</v>
      </c>
      <c r="G152" s="279"/>
      <c r="H152" s="326" t="s">
        <v>1324</v>
      </c>
      <c r="I152" s="326" t="s">
        <v>1287</v>
      </c>
      <c r="J152" s="326">
        <v>50</v>
      </c>
      <c r="K152" s="322"/>
    </row>
    <row r="153" ht="15" customHeight="1">
      <c r="B153" s="301"/>
      <c r="C153" s="326" t="s">
        <v>1293</v>
      </c>
      <c r="D153" s="279"/>
      <c r="E153" s="279"/>
      <c r="F153" s="327" t="s">
        <v>1285</v>
      </c>
      <c r="G153" s="279"/>
      <c r="H153" s="326" t="s">
        <v>1324</v>
      </c>
      <c r="I153" s="326" t="s">
        <v>1295</v>
      </c>
      <c r="J153" s="326"/>
      <c r="K153" s="322"/>
    </row>
    <row r="154" ht="15" customHeight="1">
      <c r="B154" s="301"/>
      <c r="C154" s="326" t="s">
        <v>1304</v>
      </c>
      <c r="D154" s="279"/>
      <c r="E154" s="279"/>
      <c r="F154" s="327" t="s">
        <v>1291</v>
      </c>
      <c r="G154" s="279"/>
      <c r="H154" s="326" t="s">
        <v>1324</v>
      </c>
      <c r="I154" s="326" t="s">
        <v>1287</v>
      </c>
      <c r="J154" s="326">
        <v>50</v>
      </c>
      <c r="K154" s="322"/>
    </row>
    <row r="155" ht="15" customHeight="1">
      <c r="B155" s="301"/>
      <c r="C155" s="326" t="s">
        <v>1312</v>
      </c>
      <c r="D155" s="279"/>
      <c r="E155" s="279"/>
      <c r="F155" s="327" t="s">
        <v>1291</v>
      </c>
      <c r="G155" s="279"/>
      <c r="H155" s="326" t="s">
        <v>1324</v>
      </c>
      <c r="I155" s="326" t="s">
        <v>1287</v>
      </c>
      <c r="J155" s="326">
        <v>50</v>
      </c>
      <c r="K155" s="322"/>
    </row>
    <row r="156" ht="15" customHeight="1">
      <c r="B156" s="301"/>
      <c r="C156" s="326" t="s">
        <v>1310</v>
      </c>
      <c r="D156" s="279"/>
      <c r="E156" s="279"/>
      <c r="F156" s="327" t="s">
        <v>1291</v>
      </c>
      <c r="G156" s="279"/>
      <c r="H156" s="326" t="s">
        <v>1324</v>
      </c>
      <c r="I156" s="326" t="s">
        <v>1287</v>
      </c>
      <c r="J156" s="326">
        <v>50</v>
      </c>
      <c r="K156" s="322"/>
    </row>
    <row r="157" ht="15" customHeight="1">
      <c r="B157" s="301"/>
      <c r="C157" s="326" t="s">
        <v>130</v>
      </c>
      <c r="D157" s="279"/>
      <c r="E157" s="279"/>
      <c r="F157" s="327" t="s">
        <v>1285</v>
      </c>
      <c r="G157" s="279"/>
      <c r="H157" s="326" t="s">
        <v>1346</v>
      </c>
      <c r="I157" s="326" t="s">
        <v>1287</v>
      </c>
      <c r="J157" s="326" t="s">
        <v>1347</v>
      </c>
      <c r="K157" s="322"/>
    </row>
    <row r="158" ht="15" customHeight="1">
      <c r="B158" s="301"/>
      <c r="C158" s="326" t="s">
        <v>1348</v>
      </c>
      <c r="D158" s="279"/>
      <c r="E158" s="279"/>
      <c r="F158" s="327" t="s">
        <v>1285</v>
      </c>
      <c r="G158" s="279"/>
      <c r="H158" s="326" t="s">
        <v>1349</v>
      </c>
      <c r="I158" s="326" t="s">
        <v>1319</v>
      </c>
      <c r="J158" s="326"/>
      <c r="K158" s="322"/>
    </row>
    <row r="159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ht="18.75" customHeight="1">
      <c r="B160" s="275"/>
      <c r="C160" s="279"/>
      <c r="D160" s="279"/>
      <c r="E160" s="279"/>
      <c r="F160" s="300"/>
      <c r="G160" s="279"/>
      <c r="H160" s="279"/>
      <c r="I160" s="279"/>
      <c r="J160" s="279"/>
      <c r="K160" s="275"/>
    </row>
    <row r="16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ht="45" customHeight="1">
      <c r="B163" s="268"/>
      <c r="C163" s="269" t="s">
        <v>1350</v>
      </c>
      <c r="D163" s="269"/>
      <c r="E163" s="269"/>
      <c r="F163" s="269"/>
      <c r="G163" s="269"/>
      <c r="H163" s="269"/>
      <c r="I163" s="269"/>
      <c r="J163" s="269"/>
      <c r="K163" s="270"/>
    </row>
    <row r="164" ht="17.25" customHeight="1">
      <c r="B164" s="268"/>
      <c r="C164" s="293" t="s">
        <v>1279</v>
      </c>
      <c r="D164" s="293"/>
      <c r="E164" s="293"/>
      <c r="F164" s="293" t="s">
        <v>1280</v>
      </c>
      <c r="G164" s="330"/>
      <c r="H164" s="331" t="s">
        <v>146</v>
      </c>
      <c r="I164" s="331" t="s">
        <v>63</v>
      </c>
      <c r="J164" s="293" t="s">
        <v>1281</v>
      </c>
      <c r="K164" s="270"/>
    </row>
    <row r="165" ht="17.25" customHeight="1">
      <c r="B165" s="271"/>
      <c r="C165" s="295" t="s">
        <v>1282</v>
      </c>
      <c r="D165" s="295"/>
      <c r="E165" s="295"/>
      <c r="F165" s="296" t="s">
        <v>1283</v>
      </c>
      <c r="G165" s="332"/>
      <c r="H165" s="333"/>
      <c r="I165" s="333"/>
      <c r="J165" s="295" t="s">
        <v>1284</v>
      </c>
      <c r="K165" s="273"/>
    </row>
    <row r="166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ht="15" customHeight="1">
      <c r="B167" s="301"/>
      <c r="C167" s="279" t="s">
        <v>1288</v>
      </c>
      <c r="D167" s="279"/>
      <c r="E167" s="279"/>
      <c r="F167" s="300" t="s">
        <v>1285</v>
      </c>
      <c r="G167" s="279"/>
      <c r="H167" s="279" t="s">
        <v>1324</v>
      </c>
      <c r="I167" s="279" t="s">
        <v>1287</v>
      </c>
      <c r="J167" s="279">
        <v>120</v>
      </c>
      <c r="K167" s="322"/>
    </row>
    <row r="168" ht="15" customHeight="1">
      <c r="B168" s="301"/>
      <c r="C168" s="279" t="s">
        <v>1333</v>
      </c>
      <c r="D168" s="279"/>
      <c r="E168" s="279"/>
      <c r="F168" s="300" t="s">
        <v>1285</v>
      </c>
      <c r="G168" s="279"/>
      <c r="H168" s="279" t="s">
        <v>1334</v>
      </c>
      <c r="I168" s="279" t="s">
        <v>1287</v>
      </c>
      <c r="J168" s="279" t="s">
        <v>1335</v>
      </c>
      <c r="K168" s="322"/>
    </row>
    <row r="169" ht="15" customHeight="1">
      <c r="B169" s="301"/>
      <c r="C169" s="279" t="s">
        <v>1234</v>
      </c>
      <c r="D169" s="279"/>
      <c r="E169" s="279"/>
      <c r="F169" s="300" t="s">
        <v>1285</v>
      </c>
      <c r="G169" s="279"/>
      <c r="H169" s="279" t="s">
        <v>1351</v>
      </c>
      <c r="I169" s="279" t="s">
        <v>1287</v>
      </c>
      <c r="J169" s="279" t="s">
        <v>1335</v>
      </c>
      <c r="K169" s="322"/>
    </row>
    <row r="170" ht="15" customHeight="1">
      <c r="B170" s="301"/>
      <c r="C170" s="279" t="s">
        <v>1290</v>
      </c>
      <c r="D170" s="279"/>
      <c r="E170" s="279"/>
      <c r="F170" s="300" t="s">
        <v>1291</v>
      </c>
      <c r="G170" s="279"/>
      <c r="H170" s="279" t="s">
        <v>1351</v>
      </c>
      <c r="I170" s="279" t="s">
        <v>1287</v>
      </c>
      <c r="J170" s="279">
        <v>50</v>
      </c>
      <c r="K170" s="322"/>
    </row>
    <row r="171" ht="15" customHeight="1">
      <c r="B171" s="301"/>
      <c r="C171" s="279" t="s">
        <v>1293</v>
      </c>
      <c r="D171" s="279"/>
      <c r="E171" s="279"/>
      <c r="F171" s="300" t="s">
        <v>1285</v>
      </c>
      <c r="G171" s="279"/>
      <c r="H171" s="279" t="s">
        <v>1351</v>
      </c>
      <c r="I171" s="279" t="s">
        <v>1295</v>
      </c>
      <c r="J171" s="279"/>
      <c r="K171" s="322"/>
    </row>
    <row r="172" ht="15" customHeight="1">
      <c r="B172" s="301"/>
      <c r="C172" s="279" t="s">
        <v>1304</v>
      </c>
      <c r="D172" s="279"/>
      <c r="E172" s="279"/>
      <c r="F172" s="300" t="s">
        <v>1291</v>
      </c>
      <c r="G172" s="279"/>
      <c r="H172" s="279" t="s">
        <v>1351</v>
      </c>
      <c r="I172" s="279" t="s">
        <v>1287</v>
      </c>
      <c r="J172" s="279">
        <v>50</v>
      </c>
      <c r="K172" s="322"/>
    </row>
    <row r="173" ht="15" customHeight="1">
      <c r="B173" s="301"/>
      <c r="C173" s="279" t="s">
        <v>1312</v>
      </c>
      <c r="D173" s="279"/>
      <c r="E173" s="279"/>
      <c r="F173" s="300" t="s">
        <v>1291</v>
      </c>
      <c r="G173" s="279"/>
      <c r="H173" s="279" t="s">
        <v>1351</v>
      </c>
      <c r="I173" s="279" t="s">
        <v>1287</v>
      </c>
      <c r="J173" s="279">
        <v>50</v>
      </c>
      <c r="K173" s="322"/>
    </row>
    <row r="174" ht="15" customHeight="1">
      <c r="B174" s="301"/>
      <c r="C174" s="279" t="s">
        <v>1310</v>
      </c>
      <c r="D174" s="279"/>
      <c r="E174" s="279"/>
      <c r="F174" s="300" t="s">
        <v>1291</v>
      </c>
      <c r="G174" s="279"/>
      <c r="H174" s="279" t="s">
        <v>1351</v>
      </c>
      <c r="I174" s="279" t="s">
        <v>1287</v>
      </c>
      <c r="J174" s="279">
        <v>50</v>
      </c>
      <c r="K174" s="322"/>
    </row>
    <row r="175" ht="15" customHeight="1">
      <c r="B175" s="301"/>
      <c r="C175" s="279" t="s">
        <v>145</v>
      </c>
      <c r="D175" s="279"/>
      <c r="E175" s="279"/>
      <c r="F175" s="300" t="s">
        <v>1285</v>
      </c>
      <c r="G175" s="279"/>
      <c r="H175" s="279" t="s">
        <v>1352</v>
      </c>
      <c r="I175" s="279" t="s">
        <v>1353</v>
      </c>
      <c r="J175" s="279"/>
      <c r="K175" s="322"/>
    </row>
    <row r="176" ht="15" customHeight="1">
      <c r="B176" s="301"/>
      <c r="C176" s="279" t="s">
        <v>63</v>
      </c>
      <c r="D176" s="279"/>
      <c r="E176" s="279"/>
      <c r="F176" s="300" t="s">
        <v>1285</v>
      </c>
      <c r="G176" s="279"/>
      <c r="H176" s="279" t="s">
        <v>1354</v>
      </c>
      <c r="I176" s="279" t="s">
        <v>1355</v>
      </c>
      <c r="J176" s="279">
        <v>1</v>
      </c>
      <c r="K176" s="322"/>
    </row>
    <row r="177" ht="15" customHeight="1">
      <c r="B177" s="301"/>
      <c r="C177" s="279" t="s">
        <v>59</v>
      </c>
      <c r="D177" s="279"/>
      <c r="E177" s="279"/>
      <c r="F177" s="300" t="s">
        <v>1285</v>
      </c>
      <c r="G177" s="279"/>
      <c r="H177" s="279" t="s">
        <v>1356</v>
      </c>
      <c r="I177" s="279" t="s">
        <v>1287</v>
      </c>
      <c r="J177" s="279">
        <v>20</v>
      </c>
      <c r="K177" s="322"/>
    </row>
    <row r="178" ht="15" customHeight="1">
      <c r="B178" s="301"/>
      <c r="C178" s="279" t="s">
        <v>146</v>
      </c>
      <c r="D178" s="279"/>
      <c r="E178" s="279"/>
      <c r="F178" s="300" t="s">
        <v>1285</v>
      </c>
      <c r="G178" s="279"/>
      <c r="H178" s="279" t="s">
        <v>1357</v>
      </c>
      <c r="I178" s="279" t="s">
        <v>1287</v>
      </c>
      <c r="J178" s="279">
        <v>255</v>
      </c>
      <c r="K178" s="322"/>
    </row>
    <row r="179" ht="15" customHeight="1">
      <c r="B179" s="301"/>
      <c r="C179" s="279" t="s">
        <v>147</v>
      </c>
      <c r="D179" s="279"/>
      <c r="E179" s="279"/>
      <c r="F179" s="300" t="s">
        <v>1285</v>
      </c>
      <c r="G179" s="279"/>
      <c r="H179" s="279" t="s">
        <v>1250</v>
      </c>
      <c r="I179" s="279" t="s">
        <v>1287</v>
      </c>
      <c r="J179" s="279">
        <v>10</v>
      </c>
      <c r="K179" s="322"/>
    </row>
    <row r="180" ht="15" customHeight="1">
      <c r="B180" s="301"/>
      <c r="C180" s="279" t="s">
        <v>148</v>
      </c>
      <c r="D180" s="279"/>
      <c r="E180" s="279"/>
      <c r="F180" s="300" t="s">
        <v>1285</v>
      </c>
      <c r="G180" s="279"/>
      <c r="H180" s="279" t="s">
        <v>1358</v>
      </c>
      <c r="I180" s="279" t="s">
        <v>1319</v>
      </c>
      <c r="J180" s="279"/>
      <c r="K180" s="322"/>
    </row>
    <row r="181" ht="15" customHeight="1">
      <c r="B181" s="301"/>
      <c r="C181" s="279" t="s">
        <v>1359</v>
      </c>
      <c r="D181" s="279"/>
      <c r="E181" s="279"/>
      <c r="F181" s="300" t="s">
        <v>1285</v>
      </c>
      <c r="G181" s="279"/>
      <c r="H181" s="279" t="s">
        <v>1360</v>
      </c>
      <c r="I181" s="279" t="s">
        <v>1319</v>
      </c>
      <c r="J181" s="279"/>
      <c r="K181" s="322"/>
    </row>
    <row r="182" ht="15" customHeight="1">
      <c r="B182" s="301"/>
      <c r="C182" s="279" t="s">
        <v>1348</v>
      </c>
      <c r="D182" s="279"/>
      <c r="E182" s="279"/>
      <c r="F182" s="300" t="s">
        <v>1285</v>
      </c>
      <c r="G182" s="279"/>
      <c r="H182" s="279" t="s">
        <v>1361</v>
      </c>
      <c r="I182" s="279" t="s">
        <v>1319</v>
      </c>
      <c r="J182" s="279"/>
      <c r="K182" s="322"/>
    </row>
    <row r="183" ht="15" customHeight="1">
      <c r="B183" s="301"/>
      <c r="C183" s="279" t="s">
        <v>150</v>
      </c>
      <c r="D183" s="279"/>
      <c r="E183" s="279"/>
      <c r="F183" s="300" t="s">
        <v>1291</v>
      </c>
      <c r="G183" s="279"/>
      <c r="H183" s="279" t="s">
        <v>1362</v>
      </c>
      <c r="I183" s="279" t="s">
        <v>1287</v>
      </c>
      <c r="J183" s="279">
        <v>50</v>
      </c>
      <c r="K183" s="322"/>
    </row>
    <row r="184" ht="15" customHeight="1">
      <c r="B184" s="301"/>
      <c r="C184" s="279" t="s">
        <v>1363</v>
      </c>
      <c r="D184" s="279"/>
      <c r="E184" s="279"/>
      <c r="F184" s="300" t="s">
        <v>1291</v>
      </c>
      <c r="G184" s="279"/>
      <c r="H184" s="279" t="s">
        <v>1364</v>
      </c>
      <c r="I184" s="279" t="s">
        <v>1365</v>
      </c>
      <c r="J184" s="279"/>
      <c r="K184" s="322"/>
    </row>
    <row r="185" ht="15" customHeight="1">
      <c r="B185" s="301"/>
      <c r="C185" s="279" t="s">
        <v>1366</v>
      </c>
      <c r="D185" s="279"/>
      <c r="E185" s="279"/>
      <c r="F185" s="300" t="s">
        <v>1291</v>
      </c>
      <c r="G185" s="279"/>
      <c r="H185" s="279" t="s">
        <v>1367</v>
      </c>
      <c r="I185" s="279" t="s">
        <v>1365</v>
      </c>
      <c r="J185" s="279"/>
      <c r="K185" s="322"/>
    </row>
    <row r="186" ht="15" customHeight="1">
      <c r="B186" s="301"/>
      <c r="C186" s="279" t="s">
        <v>1368</v>
      </c>
      <c r="D186" s="279"/>
      <c r="E186" s="279"/>
      <c r="F186" s="300" t="s">
        <v>1291</v>
      </c>
      <c r="G186" s="279"/>
      <c r="H186" s="279" t="s">
        <v>1369</v>
      </c>
      <c r="I186" s="279" t="s">
        <v>1365</v>
      </c>
      <c r="J186" s="279"/>
      <c r="K186" s="322"/>
    </row>
    <row r="187" ht="15" customHeight="1">
      <c r="B187" s="301"/>
      <c r="C187" s="334" t="s">
        <v>1370</v>
      </c>
      <c r="D187" s="279"/>
      <c r="E187" s="279"/>
      <c r="F187" s="300" t="s">
        <v>1291</v>
      </c>
      <c r="G187" s="279"/>
      <c r="H187" s="279" t="s">
        <v>1371</v>
      </c>
      <c r="I187" s="279" t="s">
        <v>1372</v>
      </c>
      <c r="J187" s="335" t="s">
        <v>1373</v>
      </c>
      <c r="K187" s="322"/>
    </row>
    <row r="188" ht="15" customHeight="1">
      <c r="B188" s="301"/>
      <c r="C188" s="285" t="s">
        <v>48</v>
      </c>
      <c r="D188" s="279"/>
      <c r="E188" s="279"/>
      <c r="F188" s="300" t="s">
        <v>1285</v>
      </c>
      <c r="G188" s="279"/>
      <c r="H188" s="275" t="s">
        <v>1374</v>
      </c>
      <c r="I188" s="279" t="s">
        <v>1375</v>
      </c>
      <c r="J188" s="279"/>
      <c r="K188" s="322"/>
    </row>
    <row r="189" ht="15" customHeight="1">
      <c r="B189" s="301"/>
      <c r="C189" s="285" t="s">
        <v>1376</v>
      </c>
      <c r="D189" s="279"/>
      <c r="E189" s="279"/>
      <c r="F189" s="300" t="s">
        <v>1285</v>
      </c>
      <c r="G189" s="279"/>
      <c r="H189" s="279" t="s">
        <v>1377</v>
      </c>
      <c r="I189" s="279" t="s">
        <v>1319</v>
      </c>
      <c r="J189" s="279"/>
      <c r="K189" s="322"/>
    </row>
    <row r="190" ht="15" customHeight="1">
      <c r="B190" s="301"/>
      <c r="C190" s="285" t="s">
        <v>1378</v>
      </c>
      <c r="D190" s="279"/>
      <c r="E190" s="279"/>
      <c r="F190" s="300" t="s">
        <v>1285</v>
      </c>
      <c r="G190" s="279"/>
      <c r="H190" s="279" t="s">
        <v>1379</v>
      </c>
      <c r="I190" s="279" t="s">
        <v>1319</v>
      </c>
      <c r="J190" s="279"/>
      <c r="K190" s="322"/>
    </row>
    <row r="191" ht="15" customHeight="1">
      <c r="B191" s="301"/>
      <c r="C191" s="285" t="s">
        <v>1380</v>
      </c>
      <c r="D191" s="279"/>
      <c r="E191" s="279"/>
      <c r="F191" s="300" t="s">
        <v>1291</v>
      </c>
      <c r="G191" s="279"/>
      <c r="H191" s="279" t="s">
        <v>1381</v>
      </c>
      <c r="I191" s="279" t="s">
        <v>1319</v>
      </c>
      <c r="J191" s="279"/>
      <c r="K191" s="322"/>
    </row>
    <row r="192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ht="18.75" customHeight="1">
      <c r="B193" s="275"/>
      <c r="C193" s="279"/>
      <c r="D193" s="279"/>
      <c r="E193" s="279"/>
      <c r="F193" s="300"/>
      <c r="G193" s="279"/>
      <c r="H193" s="279"/>
      <c r="I193" s="279"/>
      <c r="J193" s="279"/>
      <c r="K193" s="275"/>
    </row>
    <row r="194" ht="18.75" customHeight="1">
      <c r="B194" s="275"/>
      <c r="C194" s="279"/>
      <c r="D194" s="279"/>
      <c r="E194" s="279"/>
      <c r="F194" s="300"/>
      <c r="G194" s="279"/>
      <c r="H194" s="279"/>
      <c r="I194" s="279"/>
      <c r="J194" s="279"/>
      <c r="K194" s="275"/>
    </row>
    <row r="195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ht="13.5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ht="21">
      <c r="B197" s="268"/>
      <c r="C197" s="269" t="s">
        <v>1382</v>
      </c>
      <c r="D197" s="269"/>
      <c r="E197" s="269"/>
      <c r="F197" s="269"/>
      <c r="G197" s="269"/>
      <c r="H197" s="269"/>
      <c r="I197" s="269"/>
      <c r="J197" s="269"/>
      <c r="K197" s="270"/>
    </row>
    <row r="198" ht="25.5" customHeight="1">
      <c r="B198" s="268"/>
      <c r="C198" s="337" t="s">
        <v>1383</v>
      </c>
      <c r="D198" s="337"/>
      <c r="E198" s="337"/>
      <c r="F198" s="337" t="s">
        <v>1384</v>
      </c>
      <c r="G198" s="338"/>
      <c r="H198" s="337" t="s">
        <v>1385</v>
      </c>
      <c r="I198" s="337"/>
      <c r="J198" s="337"/>
      <c r="K198" s="270"/>
    </row>
    <row r="199" ht="5.25" customHeight="1">
      <c r="B199" s="301"/>
      <c r="C199" s="298"/>
      <c r="D199" s="298"/>
      <c r="E199" s="298"/>
      <c r="F199" s="298"/>
      <c r="G199" s="279"/>
      <c r="H199" s="298"/>
      <c r="I199" s="298"/>
      <c r="J199" s="298"/>
      <c r="K199" s="322"/>
    </row>
    <row r="200" ht="15" customHeight="1">
      <c r="B200" s="301"/>
      <c r="C200" s="279" t="s">
        <v>1375</v>
      </c>
      <c r="D200" s="279"/>
      <c r="E200" s="279"/>
      <c r="F200" s="300" t="s">
        <v>49</v>
      </c>
      <c r="G200" s="279"/>
      <c r="H200" s="279" t="s">
        <v>1386</v>
      </c>
      <c r="I200" s="279"/>
      <c r="J200" s="279"/>
      <c r="K200" s="322"/>
    </row>
    <row r="201" ht="15" customHeight="1">
      <c r="B201" s="301"/>
      <c r="C201" s="307"/>
      <c r="D201" s="279"/>
      <c r="E201" s="279"/>
      <c r="F201" s="300" t="s">
        <v>50</v>
      </c>
      <c r="G201" s="279"/>
      <c r="H201" s="279" t="s">
        <v>1387</v>
      </c>
      <c r="I201" s="279"/>
      <c r="J201" s="279"/>
      <c r="K201" s="322"/>
    </row>
    <row r="202" ht="15" customHeight="1">
      <c r="B202" s="301"/>
      <c r="C202" s="307"/>
      <c r="D202" s="279"/>
      <c r="E202" s="279"/>
      <c r="F202" s="300" t="s">
        <v>53</v>
      </c>
      <c r="G202" s="279"/>
      <c r="H202" s="279" t="s">
        <v>1388</v>
      </c>
      <c r="I202" s="279"/>
      <c r="J202" s="279"/>
      <c r="K202" s="322"/>
    </row>
    <row r="203" ht="15" customHeight="1">
      <c r="B203" s="301"/>
      <c r="C203" s="279"/>
      <c r="D203" s="279"/>
      <c r="E203" s="279"/>
      <c r="F203" s="300" t="s">
        <v>51</v>
      </c>
      <c r="G203" s="279"/>
      <c r="H203" s="279" t="s">
        <v>1389</v>
      </c>
      <c r="I203" s="279"/>
      <c r="J203" s="279"/>
      <c r="K203" s="322"/>
    </row>
    <row r="204" ht="15" customHeight="1">
      <c r="B204" s="301"/>
      <c r="C204" s="279"/>
      <c r="D204" s="279"/>
      <c r="E204" s="279"/>
      <c r="F204" s="300" t="s">
        <v>52</v>
      </c>
      <c r="G204" s="279"/>
      <c r="H204" s="279" t="s">
        <v>1390</v>
      </c>
      <c r="I204" s="279"/>
      <c r="J204" s="279"/>
      <c r="K204" s="322"/>
    </row>
    <row r="205" ht="15" customHeight="1">
      <c r="B205" s="301"/>
      <c r="C205" s="279"/>
      <c r="D205" s="279"/>
      <c r="E205" s="279"/>
      <c r="F205" s="300"/>
      <c r="G205" s="279"/>
      <c r="H205" s="279"/>
      <c r="I205" s="279"/>
      <c r="J205" s="279"/>
      <c r="K205" s="322"/>
    </row>
    <row r="206" ht="15" customHeight="1">
      <c r="B206" s="301"/>
      <c r="C206" s="279" t="s">
        <v>1331</v>
      </c>
      <c r="D206" s="279"/>
      <c r="E206" s="279"/>
      <c r="F206" s="300" t="s">
        <v>85</v>
      </c>
      <c r="G206" s="279"/>
      <c r="H206" s="279" t="s">
        <v>1391</v>
      </c>
      <c r="I206" s="279"/>
      <c r="J206" s="279"/>
      <c r="K206" s="322"/>
    </row>
    <row r="207" ht="15" customHeight="1">
      <c r="B207" s="301"/>
      <c r="C207" s="307"/>
      <c r="D207" s="279"/>
      <c r="E207" s="279"/>
      <c r="F207" s="300" t="s">
        <v>1228</v>
      </c>
      <c r="G207" s="279"/>
      <c r="H207" s="279" t="s">
        <v>1229</v>
      </c>
      <c r="I207" s="279"/>
      <c r="J207" s="279"/>
      <c r="K207" s="322"/>
    </row>
    <row r="208" ht="15" customHeight="1">
      <c r="B208" s="301"/>
      <c r="C208" s="279"/>
      <c r="D208" s="279"/>
      <c r="E208" s="279"/>
      <c r="F208" s="300" t="s">
        <v>1226</v>
      </c>
      <c r="G208" s="279"/>
      <c r="H208" s="279" t="s">
        <v>1392</v>
      </c>
      <c r="I208" s="279"/>
      <c r="J208" s="279"/>
      <c r="K208" s="322"/>
    </row>
    <row r="209" ht="15" customHeight="1">
      <c r="B209" s="339"/>
      <c r="C209" s="307"/>
      <c r="D209" s="307"/>
      <c r="E209" s="307"/>
      <c r="F209" s="300" t="s">
        <v>1230</v>
      </c>
      <c r="G209" s="285"/>
      <c r="H209" s="326" t="s">
        <v>1231</v>
      </c>
      <c r="I209" s="326"/>
      <c r="J209" s="326"/>
      <c r="K209" s="340"/>
    </row>
    <row r="210" ht="15" customHeight="1">
      <c r="B210" s="339"/>
      <c r="C210" s="307"/>
      <c r="D210" s="307"/>
      <c r="E210" s="307"/>
      <c r="F210" s="300" t="s">
        <v>1232</v>
      </c>
      <c r="G210" s="285"/>
      <c r="H210" s="326" t="s">
        <v>1393</v>
      </c>
      <c r="I210" s="326"/>
      <c r="J210" s="326"/>
      <c r="K210" s="340"/>
    </row>
    <row r="211" ht="15" customHeight="1">
      <c r="B211" s="339"/>
      <c r="C211" s="307"/>
      <c r="D211" s="307"/>
      <c r="E211" s="307"/>
      <c r="F211" s="341"/>
      <c r="G211" s="285"/>
      <c r="H211" s="342"/>
      <c r="I211" s="342"/>
      <c r="J211" s="342"/>
      <c r="K211" s="340"/>
    </row>
    <row r="212" ht="15" customHeight="1">
      <c r="B212" s="339"/>
      <c r="C212" s="279" t="s">
        <v>1355</v>
      </c>
      <c r="D212" s="307"/>
      <c r="E212" s="307"/>
      <c r="F212" s="300">
        <v>1</v>
      </c>
      <c r="G212" s="285"/>
      <c r="H212" s="326" t="s">
        <v>1394</v>
      </c>
      <c r="I212" s="326"/>
      <c r="J212" s="326"/>
      <c r="K212" s="340"/>
    </row>
    <row r="213" ht="15" customHeight="1">
      <c r="B213" s="339"/>
      <c r="C213" s="307"/>
      <c r="D213" s="307"/>
      <c r="E213" s="307"/>
      <c r="F213" s="300">
        <v>2</v>
      </c>
      <c r="G213" s="285"/>
      <c r="H213" s="326" t="s">
        <v>1395</v>
      </c>
      <c r="I213" s="326"/>
      <c r="J213" s="326"/>
      <c r="K213" s="340"/>
    </row>
    <row r="214" ht="15" customHeight="1">
      <c r="B214" s="339"/>
      <c r="C214" s="307"/>
      <c r="D214" s="307"/>
      <c r="E214" s="307"/>
      <c r="F214" s="300">
        <v>3</v>
      </c>
      <c r="G214" s="285"/>
      <c r="H214" s="326" t="s">
        <v>1396</v>
      </c>
      <c r="I214" s="326"/>
      <c r="J214" s="326"/>
      <c r="K214" s="340"/>
    </row>
    <row r="215" ht="15" customHeight="1">
      <c r="B215" s="339"/>
      <c r="C215" s="307"/>
      <c r="D215" s="307"/>
      <c r="E215" s="307"/>
      <c r="F215" s="300">
        <v>4</v>
      </c>
      <c r="G215" s="285"/>
      <c r="H215" s="326" t="s">
        <v>1397</v>
      </c>
      <c r="I215" s="326"/>
      <c r="J215" s="326"/>
      <c r="K215" s="340"/>
    </row>
    <row r="216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DESKTOP-OHU4P8D\Beňákovi PC</dc:creator>
  <cp:lastModifiedBy>DESKTOP-OHU4P8D\Beňákovi PC</cp:lastModifiedBy>
  <dcterms:created xsi:type="dcterms:W3CDTF">2018-02-06T22:21:28Z</dcterms:created>
  <dcterms:modified xsi:type="dcterms:W3CDTF">2018-02-06T22:21:45Z</dcterms:modified>
</cp:coreProperties>
</file>